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FT" sheetId="1" r:id="rId1"/>
    <sheet name="AlocacaoPessoas" sheetId="2" r:id="rId2"/>
    <sheet name="EstimativaAmb" sheetId="3" r:id="rId3"/>
    <sheet name="DivisaoPorCSS" sheetId="4" r:id="rId4"/>
    <sheet name="Controle_versão" sheetId="5" r:id="rId5"/>
  </sheets>
  <definedNames/>
  <calcPr fullCalcOnLoad="1"/>
</workbook>
</file>

<file path=xl/comments1.xml><?xml version="1.0" encoding="utf-8"?>
<comments xmlns="http://schemas.openxmlformats.org/spreadsheetml/2006/main">
  <authors>
    <author> </author>
    <author>Marcelo Correa De Bittencourt</author>
  </authors>
  <commentList>
    <comment ref="B33" authorId="0">
      <text>
        <r>
          <rPr>
            <sz val="10"/>
            <rFont val="Arial"/>
            <family val="2"/>
          </rPr>
          <t>Participação na reunião de levantamento de escopo. Normalmente não participará da reunião diária.</t>
        </r>
      </text>
    </comment>
    <comment ref="E2" authorId="0">
      <text>
        <r>
          <rPr>
            <sz val="10"/>
            <rFont val="Arial"/>
            <family val="2"/>
          </rPr>
          <t>Quantas pessoas/ hora esta sendo estimado para escrever cada Caso de Teste classificado em Muito Simples, Simples, Medio, Complexo e Muito Complexo ?</t>
        </r>
      </text>
    </comment>
    <comment ref="E22" authorId="0">
      <text>
        <r>
          <rPr>
            <sz val="10"/>
            <rFont val="Arial"/>
            <family val="2"/>
          </rPr>
          <t>Se não houver testes iniciais, zerar este valor.</t>
        </r>
      </text>
    </comment>
    <comment ref="J4" authorId="0">
      <text>
        <r>
          <rPr>
            <sz val="10"/>
            <rFont val="Arial"/>
            <family val="2"/>
          </rPr>
          <t>Normalmente no ciclo 1 temos o maior esforço de levantamento de escopo. Pedimos que seja observada a redução do percentual nos ciclos posteriores.</t>
        </r>
      </text>
    </comment>
    <comment ref="J11" authorId="0">
      <text>
        <r>
          <rPr>
            <sz val="10"/>
            <rFont val="Arial"/>
            <family val="2"/>
          </rPr>
          <t>Inclui também abertura de workflow para preparação de ambiente</t>
        </r>
      </text>
    </comment>
    <comment ref="J27" authorId="0">
      <text>
        <r>
          <rPr>
            <sz val="10"/>
            <rFont val="Arial"/>
            <family val="2"/>
          </rPr>
          <t>Massa de dados: tarefa de separar, organizar, planejar, ajustar, incluir, classificar artefatos e informações de testes que serão utilizados durante a execução dos testes.
Ambiente: período de tempo em que o profissional aguarda a preparação do ambiente para a execução dos testes para uma nova etapa de execução, ou seja, estava executando testes e necessidade de um novo ambiente para dar continuidade.</t>
        </r>
      </text>
    </comment>
    <comment ref="J28" authorId="0">
      <text>
        <r>
          <rPr>
            <sz val="10"/>
            <rFont val="Arial"/>
            <family val="2"/>
          </rPr>
          <t>Porcentagem da execução dedicada para o preenchimento das informações sobre massa de dados e ambiente durante a execução do plano de testes.</t>
        </r>
      </text>
    </comment>
    <comment ref="J30" authorId="0">
      <text>
        <r>
          <rPr>
            <sz val="10"/>
            <rFont val="Arial"/>
            <family val="2"/>
          </rPr>
          <t>Testes a serem executados após a execução dos testes planejados</t>
        </r>
      </text>
    </comment>
    <comment ref="J40" authorId="0">
      <text>
        <r>
          <rPr>
            <sz val="10"/>
            <rFont val="Arial"/>
            <family val="2"/>
          </rPr>
          <t>Revisão de plano de testes
Reunião levantamento escopo</t>
        </r>
      </text>
    </comment>
    <comment ref="K6" authorId="0">
      <text>
        <r>
          <rPr>
            <sz val="10"/>
            <rFont val="Arial"/>
            <family val="2"/>
          </rPr>
          <t>Reescrita como resultado da revisão</t>
        </r>
      </text>
    </comment>
    <comment ref="K11" authorId="0">
      <text>
        <r>
          <rPr>
            <sz val="10"/>
            <rFont val="Arial"/>
            <family val="2"/>
          </rPr>
          <t>Caso tenha algum esforço fora do padrão de preparação de massa de dados ou ambiente, ajuste este valor caso seja necessário</t>
        </r>
      </text>
    </comment>
    <comment ref="K30" authorId="0">
      <text>
        <r>
          <rPr>
            <sz val="10"/>
            <rFont val="Arial"/>
            <family val="2"/>
          </rPr>
          <t>Coloque um valor diferente de zero somente se realmente se pretende fazer execução de testes exploratórios para este projeto.</t>
        </r>
      </text>
    </comment>
    <comment ref="L3" authorId="0">
      <text>
        <r>
          <rPr>
            <sz val="10"/>
            <rFont val="Arial"/>
            <family val="2"/>
          </rPr>
          <t>% da escrita + fator mínimo</t>
        </r>
      </text>
    </comment>
    <comment ref="L4" authorId="0">
      <text>
        <r>
          <rPr>
            <sz val="10"/>
            <rFont val="Arial"/>
            <family val="2"/>
          </rPr>
          <t>% da escrita + fator mínimo</t>
        </r>
      </text>
    </comment>
    <comment ref="L15" authorId="0">
      <text>
        <r>
          <rPr>
            <sz val="10"/>
            <rFont val="Arial"/>
            <family val="2"/>
          </rPr>
          <t>% da execução + Fator mínimo</t>
        </r>
      </text>
    </comment>
    <comment ref="K18" authorId="1">
      <text>
        <r>
          <rPr>
            <b/>
            <sz val="9"/>
            <rFont val="Segoe UI"/>
            <family val="0"/>
          </rPr>
          <t>Caso tenha algum esforço fora do padrão de preparação de massa de dados ou ambiente, ajuste este valor caso seja necessário</t>
        </r>
      </text>
    </comment>
  </commentList>
</comments>
</file>

<file path=xl/comments2.xml><?xml version="1.0" encoding="utf-8"?>
<comments xmlns="http://schemas.openxmlformats.org/spreadsheetml/2006/main">
  <authors>
    <author> </author>
  </authors>
  <commentList>
    <comment ref="B11" authorId="0">
      <text>
        <r>
          <rPr>
            <sz val="10"/>
            <rFont val="Arial"/>
            <family val="2"/>
          </rPr>
          <t>Períodos entre um ciclo e outro. Se for 1 único ciclo, não terá entre-ciclo. Se for 2 ciclos, teremos 1. Se 3 ciclos, 2 entre ciclos e assim sucessivamente.</t>
        </r>
      </text>
    </comment>
    <comment ref="G20" authorId="0">
      <text>
        <r>
          <rPr>
            <sz val="10"/>
            <rFont val="Arial"/>
            <family val="2"/>
          </rPr>
          <t>% de serviço de análise de teste que será conduzido antes da execução dos testes</t>
        </r>
      </text>
    </comment>
  </commentList>
</comments>
</file>

<file path=xl/sharedStrings.xml><?xml version="1.0" encoding="utf-8"?>
<sst xmlns="http://schemas.openxmlformats.org/spreadsheetml/2006/main" count="243" uniqueCount="183">
  <si>
    <t>Escrita</t>
  </si>
  <si>
    <t>Escrita de Testes</t>
  </si>
  <si>
    <t>Analista</t>
  </si>
  <si>
    <t>Resumo das tarefas</t>
  </si>
  <si>
    <t>Observações</t>
  </si>
  <si>
    <t>Complexidade</t>
  </si>
  <si>
    <t>Quantidade</t>
  </si>
  <si>
    <t>Esforço</t>
  </si>
  <si>
    <t>Total</t>
  </si>
  <si>
    <t>Nome da tarefa</t>
  </si>
  <si>
    <t>%</t>
  </si>
  <si>
    <t>Total Esforço</t>
  </si>
  <si>
    <t>Muito Simples</t>
  </si>
  <si>
    <t>Escrita de DET, matriz e e-mails</t>
  </si>
  <si>
    <t>Simples</t>
  </si>
  <si>
    <t>Levantamento de Escopo/Estimativa projeto de teste</t>
  </si>
  <si>
    <t>Médio</t>
  </si>
  <si>
    <t>Complexo</t>
  </si>
  <si>
    <t>Reescrita</t>
  </si>
  <si>
    <t>Muito Complexo</t>
  </si>
  <si>
    <t>Reuniões</t>
  </si>
  <si>
    <t>Subtotal Análise e Escrita</t>
  </si>
  <si>
    <t>Suporte à Execução</t>
  </si>
  <si>
    <t>Revisão/ Atualização da Matriz de Rastreabilidade</t>
  </si>
  <si>
    <t>Execução</t>
  </si>
  <si>
    <t>Execução de Testes</t>
  </si>
  <si>
    <t>Atualização / Gerenciamento de Execução de Testes</t>
  </si>
  <si>
    <t>Preparação massa de dados / ambiente</t>
  </si>
  <si>
    <t>Execução de testes (testes iniciais, pré e pós-ciclo)</t>
  </si>
  <si>
    <t>Apoio à execução dos testes</t>
  </si>
  <si>
    <t>Revisão de defeitos</t>
  </si>
  <si>
    <t>Geração / Revisão relatórios de execução</t>
  </si>
  <si>
    <t>Subtotal Suporte à Execução</t>
  </si>
  <si>
    <t>Subtotal Apoio aos testes de aceitação</t>
  </si>
  <si>
    <t>Total Analista de Teste</t>
  </si>
  <si>
    <t>Cobertura da Execução de teste</t>
  </si>
  <si>
    <t>Analista Suporte</t>
  </si>
  <si>
    <t>Revisão do plano de testes</t>
  </si>
  <si>
    <t>Round</t>
  </si>
  <si>
    <t>Cobertura</t>
  </si>
  <si>
    <t>Teste Iniciais</t>
  </si>
  <si>
    <t>Total Analista de Teste Suporte</t>
  </si>
  <si>
    <t>Ciclo 1</t>
  </si>
  <si>
    <t>Ciclo 2</t>
  </si>
  <si>
    <t>Testador</t>
  </si>
  <si>
    <t>Execução de testes planejados</t>
  </si>
  <si>
    <t>Ciclo 3</t>
  </si>
  <si>
    <t>Ciclo 4</t>
  </si>
  <si>
    <t>Relato de defeitos</t>
  </si>
  <si>
    <t>Ciclo 5</t>
  </si>
  <si>
    <t>Reexecução</t>
  </si>
  <si>
    <t>Execução de testes exploratórios</t>
  </si>
  <si>
    <t>Subtotal Execução</t>
  </si>
  <si>
    <t>Reuniões de Projeto - Controle, Andamento e Lições Aprendidas</t>
  </si>
  <si>
    <t>Profissional / Papel</t>
  </si>
  <si>
    <t># Pessoas</t>
  </si>
  <si>
    <t># Reuniões</t>
  </si>
  <si>
    <t>Duração</t>
  </si>
  <si>
    <t>Total Testador</t>
  </si>
  <si>
    <t>Analistas de Teste</t>
  </si>
  <si>
    <t>Analistas de Teste Suporte</t>
  </si>
  <si>
    <t>Totais</t>
  </si>
  <si>
    <t>Total Horas Analista de Testes</t>
  </si>
  <si>
    <t>Fatores</t>
  </si>
  <si>
    <t>Fator</t>
  </si>
  <si>
    <t>Horas</t>
  </si>
  <si>
    <t>Total Horas Analista de Testes Suporte</t>
  </si>
  <si>
    <t>Estimativa de tempo p/ revisão por CT</t>
  </si>
  <si>
    <t>Tempo mínimo para escrita de DET, matriz e e-mails</t>
  </si>
  <si>
    <t>Total Horas Testador</t>
  </si>
  <si>
    <t>Tempo mínimo para levantamento escopo/estimativa</t>
  </si>
  <si>
    <t>Tempo mínimo para testes inicias, pré e pós-ciclo</t>
  </si>
  <si>
    <t>Total de Horas (Análise + Suporte + Testador)</t>
  </si>
  <si>
    <t>Tempo mínimo para geração de relatórios</t>
  </si>
  <si>
    <t>Subtotais</t>
  </si>
  <si>
    <t>Subtotal (Análise + Suporte)</t>
  </si>
  <si>
    <t>Subtotal Analista de Teste + Testador (sem Suporte)</t>
  </si>
  <si>
    <t>Previsão Data Início e Fim Projeto</t>
  </si>
  <si>
    <t>Totais de horas</t>
  </si>
  <si>
    <t>Análise</t>
  </si>
  <si>
    <t>Previsão Início Análise de Teste</t>
  </si>
  <si>
    <t>Análise de Testes</t>
  </si>
  <si>
    <t>TOTAL</t>
  </si>
  <si>
    <t>Total dias de Análise</t>
  </si>
  <si>
    <t>Previsão Fim Análise de Teste</t>
  </si>
  <si>
    <t>Ambiente</t>
  </si>
  <si>
    <t>Previsão Início Execução de Teste</t>
  </si>
  <si>
    <t>Total dias de Ambiente/Execução</t>
  </si>
  <si>
    <t>Previsão Fim Execução de Teste</t>
  </si>
  <si>
    <t>Total de dias sem buffers</t>
  </si>
  <si>
    <t>Ciclos</t>
  </si>
  <si>
    <t>Número de ciclos</t>
  </si>
  <si>
    <t>Dias entre ciclos</t>
  </si>
  <si>
    <t>Número de entre-ciclos</t>
  </si>
  <si>
    <t>Subtotal Dias entre ciclos</t>
  </si>
  <si>
    <t>% disponibilidade da equipe</t>
  </si>
  <si>
    <t>Dias de eventual indisponibilidade</t>
  </si>
  <si>
    <t>Subtotal dias de buffer</t>
  </si>
  <si>
    <t>Total de dias estimados</t>
  </si>
  <si>
    <t>TOTAL DE DIAS ESTIMADOS</t>
  </si>
  <si>
    <t>Previsão Fim Geral</t>
  </si>
  <si>
    <t>PREVISÃO FIM GERAL</t>
  </si>
  <si>
    <t>Alocação da Equipe</t>
  </si>
  <si>
    <t>Papel</t>
  </si>
  <si>
    <t>Horas disponíveis por dia</t>
  </si>
  <si>
    <t>Nº pessoas disponíveis</t>
  </si>
  <si>
    <t>Horas X Nº pessoas</t>
  </si>
  <si>
    <t>Dias necessários</t>
  </si>
  <si>
    <t>% Análise independente</t>
  </si>
  <si>
    <t>Dias considerados</t>
  </si>
  <si>
    <t>Analista de Teste</t>
  </si>
  <si>
    <t>Analista de Ambiente</t>
  </si>
  <si>
    <t>Subtotal</t>
  </si>
  <si>
    <t>Tempo esforço</t>
  </si>
  <si>
    <t>Tempo entrega</t>
  </si>
  <si>
    <t>Qtd.</t>
  </si>
  <si>
    <t>Núm. de inst / reinst.</t>
  </si>
  <si>
    <t>Total esforço</t>
  </si>
  <si>
    <t>Total entrega</t>
  </si>
  <si>
    <t>Servidores</t>
  </si>
  <si>
    <t>Estações</t>
  </si>
  <si>
    <t>ATMs</t>
  </si>
  <si>
    <t>Servidores ilha</t>
  </si>
  <si>
    <t>Estações ilha</t>
  </si>
  <si>
    <t>ATMs ilha</t>
  </si>
  <si>
    <t>TOTAIS</t>
  </si>
  <si>
    <t>Sistemas e percentual de divisão das horas</t>
  </si>
  <si>
    <t>Sistemas</t>
  </si>
  <si>
    <t>Horas análise</t>
  </si>
  <si>
    <t>Horas execução</t>
  </si>
  <si>
    <t>CSS1</t>
  </si>
  <si>
    <t>CSS2</t>
  </si>
  <si>
    <t>CSS3</t>
  </si>
  <si>
    <t>CSS4</t>
  </si>
  <si>
    <t>Valores de referência importados da planilha principal</t>
  </si>
  <si>
    <t>Total geral</t>
  </si>
  <si>
    <t>Versão</t>
  </si>
  <si>
    <t>Data revisão</t>
  </si>
  <si>
    <t>Atualizado por</t>
  </si>
  <si>
    <t>Descrição das alterações</t>
  </si>
  <si>
    <t>Marcelo Bittencourt</t>
  </si>
  <si>
    <t>Excluídas sessões “Atualizar testes de regressão” da escrita e “testes de regressão” na execução. Excluído item “Escolha uma opção:” da planilha. Incluída sessão “Preenchimento Matriz Rastreabilidade” na escrita. Incluídos campos informativos de estimativ</t>
  </si>
  <si>
    <t>Ajuste na fórmula da célula O7, que mostra o resultado de horas de escrita com base no percentual informado na célula N7.</t>
  </si>
  <si>
    <t>Alteração no valor padrão da célula N9 (percentual de revisão) de 10% para 30%, pois passará a ser executada revisão (peer review) dos planos escritos pela equipe de homologação.</t>
  </si>
  <si>
    <t xml:space="preserve">Incluídos campos Preparação massa de dados (K15:M15), Preparação de ambiente (K16:M16) e Preenchimento informação massa de dados e ambiente (K17:M17). Excluída linha 65 que continha informações de Preparação de dados que poderia ser realizada pela equipe </t>
  </si>
  <si>
    <t>Bittencourt / Mariana / Adriana / Cristiane</t>
  </si>
  <si>
    <t>Incluídos comentários na célula H4, D6 e D18 (Critérios). Zerado porcentagem do ciclo 2 (G30). Alteradas categorias para ANALISTA, TESTADOR, ANALISTA+TESTADOR. Re-escrita e revisão alteradas porcentagens para 15%. Excluído item "Planejamento de casos de t</t>
  </si>
  <si>
    <t>Mariana / Ângela / Cristiane</t>
  </si>
  <si>
    <t>Redefinição das tarefas de escrita e execução. Alteração da fórmula de cálculo das horas das atividades dos analistas. Retiradas células referentes à Matriz de rastreabilidade e preparação de ambiente, que eram apenas informativas. Retirada seção das ativ</t>
  </si>
  <si>
    <t>Excluído campo "Total de Horas Banrisul", pois não é mais utilizado.</t>
  </si>
  <si>
    <t>Bittencourt/Mariana</t>
  </si>
  <si>
    <t>Incluído campos para mais de um ciclo, ajustada descrição do comentário da célula "Abordagem" na cobertura de execução dos testes, ajustada a fórmula do cálculo do total de execução, excluído percentual da execução dos testes, pois isso ficará a cargo dos</t>
  </si>
  <si>
    <t>Ajustada fórmula da célula L25 (Subtotal Reuniões) e L31 (Total de Horas (Analista de Teste + Testador)), que estavam recuperando informações do local errado.</t>
  </si>
  <si>
    <t>Bittencourt / Maria Priscila</t>
  </si>
  <si>
    <t>Reagrupados itens do Analista para deixar claro quais atividades são estimadas a partir da escrita e quais são estimadas a partir da execução. Incluídos comentários nas células para deixar claro que os itens relativos à escrita só devem ser preenchidos no</t>
  </si>
  <si>
    <t>Ajuste dos percentuais do "Resumo de Tarefas. Bloqueio de células dos "Fatores de Impacto" e "Resumo de Tarefas". Rótulo "Analista" da coluna "I" agora contempla também a célula "I16".</t>
  </si>
  <si>
    <t>Habilitadas células do "Resumo de Tarefas" nos itens "Analista" &gt; "Levantamento de Escopo/Estimativa homologação", "Preparação massa de dados /ambiente" e "Testador" &gt; "Preparação massa de dados / ambiente".</t>
  </si>
  <si>
    <t>Bittencourt</t>
  </si>
  <si>
    <t>Inclusão do campo “Revisão do Plano de teste” nas tarefas do analista de testes e nova guia Alocação de pessoas e data de fim do projeto calculada de acordo com a alocação.</t>
  </si>
  <si>
    <t>Inclusão do campo “Apoio aos testes de aceitação” nas tarefas do analista de testes, melhorias na guia Alocação de pessoas e incluída nova guia “EstimativaAmb”</t>
  </si>
  <si>
    <t>Inclusão do campo “Subtotal Dias Estimados” na guia “AlocacaoPessoas” para poder mostrar os dias estimados para homologação. Sugerido por padrão reunião de 1h para analista de teste e 1h para testador.</t>
  </si>
  <si>
    <t>Guia “AlocacaoPessoas”: alterada disponibilidade da equipe para 90% para considerar desalocação de 10% para outros projetos e outras tarefas administrativas, incluída previsão de início e fim separado para análise e execução de testes/acompanhamento execução considerando a data estimada de liberação do pacote, habilitado para alteração “% análise independente”, simplificado para mostrar apenas atividade de ambiente entrega e não mais esforço e  cálculo de dias de preparação de ambiente são realizado com a estimativa de ambiente entrega e não mais estimativa de ambiente esforço. Guia “FT”: excluídos “Fatores de Impacto” e coluna “Abordagem” para simplificar a estimativa pois ambas as informações não eram utilizadas. Campo “Apoio aos testes de aceitação” alterado para 30% sugerido.</t>
  </si>
  <si>
    <t>Criada nova guia “DivisaoPorCSS” onde é possível incluir CSS's dividindo as horas por CSS. Alterado valor sugerido de “Revisão do plano de testes” para 30%</t>
  </si>
  <si>
    <t>Na guia “FT” foi alterada de 1 para 2 o valor sugerido de duração (h) das reuniãos de analista de teste e testador, para contemplar “Daily Scrum Meetings” de 15min por dia como toda a equipe do projeto. Incluído o item “Escrita de DET e outros documentos” em Analista Escrita. Incluído nos Totais o item “Total de horas revisão de plano de teste” que é calculado 15min x número de testes que serão escritos.</t>
  </si>
  <si>
    <t>Nas reuniões, adicionado papel “Analista de Teste Suporte” pois este participará das reuniões diárias. Incluída lista de “Fatores” com o item “Estimativa de tempo p/ revisão por CT”. Atualizado item “Escrita de DET e outros documentos” para “Escrita de DET, matriz e e-mails” com espaço para digitar manualmente as horas. Item “Levantamento de Escopo/Estimativa homologação” realocado e horas informadas manualmente. Incluído item “Revisão do plano de testes” com valor proporcional à escrita. Incluído “Analista Suporte” no resumo de tarefas. Totais por papel foram realocados para incluir também “Analista Teste Suporte”.</t>
  </si>
  <si>
    <t>Incluído total “Subtotal Analista de Teste + Testador (sem Suporte)” para que seja possível abrir OEP única quando analista de teste também executará os testes. Incluído campo “Observações” à direita. Corrigidos erros ortográficos. Incluindo 2 novos fatores para tempo mínimo e percentual nos itens escrita DEP e levantamento escopo. Pequenos ajustes estéticos. Cor verde substituída para tom mais suave.</t>
  </si>
  <si>
    <t>Bittencourt / Maria Priscila / Mircéia / Flávia</t>
  </si>
  <si>
    <t>Alterado número de reuniões para 5. Excluída atividade “Base de conhecimento (Wiki)” do Analista de Teste e Testador pois esta atividade não é realizada dentro do projeto. Movida atividade “Apoio aos testes de aceitação” de “Escrita” para “Apoio à execução”. Alterado atividade “Apoio aos testes de aceitação” para permitir alteração de percentual. Horas sugeridas de reunião do “Analista de Teste Suporte” alterara para 1 reunião, 1 hora, 1 pessoa, pois entende-se que o suporte normalmente não participará das reuniões diárias, apenas da reunião de levantamento de escopo. Campos de totais foram simplificados, excluindo as horas de infra que não eram usados e readequando as posições. Formatação geral foi revisada.</t>
  </si>
  <si>
    <t>Incluída tarefa “Execução de testes exploratórios” para o testador com o objetivo de formalizar tempo para esta tarefa. Como não há consenso em fazer essa tarefa em todas homologações, o percentual inicia zerado. Substituída a palavra “homologação” por “projeto de teste” em todo o documento. Tarefa “Apoio aos testes de aceitação” com percentual passível de ajuste, padrão mantido em 30%</t>
  </si>
  <si>
    <t>Número de reunião de Analista de Teste e Testador alteradas de 5 para 10, para refletir melhor a realidade das alocações em reuniões.</t>
  </si>
  <si>
    <t>Adicionados profissionais Analistas de teste, testadores e analistas de ambiente com 8,5 h diárias de alocação na guia “AlocacaoPessoas” permitindo que profissionais que trabalham nesse regime diferente de 8h terem as alocações registradas.</t>
  </si>
  <si>
    <t>Maria Priscila</t>
  </si>
  <si>
    <t>Adicionado “Execução de Testes” por parte dos analistas (pré, pós-ciclo e iniciais), adicionado fator mínimo para a execução dos testes por parte dos analistas e para geração de relatórios. Alterado fórmula de acompanhamento de testes de aceitação para porcentagem de execução de testes.</t>
  </si>
  <si>
    <t>Reordenados subtotais das tarefas do analista de teste: análise e escrita, suporte à execução e apoio aos testes de aceitação. Alteração necessária para que seja possível lançar OEPs por cada tarefa, permitindo um acompanhamento mais detalhado das horas por tarefas em execução. Campo “Observações” formatado para horizontal em cima, vertical à esquerda e quebra automática de texto, pois anteriormente texto ficava no meio do campo e não quebrava linha, prejudicando a leitura.</t>
  </si>
  <si>
    <t>Habilitada alteração no valor do campo “Preparação massa de dados / ambiente” para permitir alterar o percentual. Isso permitirá, por exemplo, adequação da estimativa para contemplar sistemas que demandam mais preparação de ambiente como o PWU. Também foram incluídos comentários neste campo.</t>
  </si>
  <si>
    <t>Ajustados valores das reuniões para 1 pessoa, 1 reunião de 1 hora visto que não fazemos mais reuniões diárias de 15 min.</t>
  </si>
  <si>
    <t>Gerada versão .XLSX para melhor compatibilidade com usuário do Microsoft Excel.</t>
  </si>
  <si>
    <t>Corrigida formatação de data célula C17 e ajustada referência a celula C17 a partir da célula G17</t>
  </si>
  <si>
    <t>Ajustada fórmula da "Previsão Fim Geral"</t>
  </si>
  <si>
    <t>Apoio à execução dos testes de aceitação</t>
  </si>
  <si>
    <t>Preparação massa de dados / ambiente p/ aceitação</t>
  </si>
  <si>
    <t>Aceite</t>
  </si>
  <si>
    <t>Ajustadas linhas 17 a 19 para separar as atividades de aceite: preparação de massa de dados / ambiente conforme acordado em reunião com equipe da Gestão</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</si>
</sst>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0.0"/>
    <numFmt numFmtId="166" formatCode="dd/mm/yy"/>
  </numFmts>
  <fonts count="45">
    <font>
      <sz val="10"/>
      <name val="Arial"/>
      <family val="2"/>
    </font>
    <font>
      <sz val="8"/>
      <name val="Arial"/>
      <family val="2"/>
    </font>
    <font>
      <b/>
      <sz val="8"/>
      <color indexed="22"/>
      <name val="Tahoma"/>
      <family val="2"/>
    </font>
    <font>
      <b/>
      <sz val="8"/>
      <name val="Arial"/>
      <family val="2"/>
    </font>
    <font>
      <sz val="8"/>
      <name val="Trebuchet MS"/>
      <family val="2"/>
    </font>
    <font>
      <sz val="8"/>
      <color indexed="10"/>
      <name val="Trebuchet MS"/>
      <family val="2"/>
    </font>
    <font>
      <b/>
      <sz val="8"/>
      <name val="Trebuchet MS"/>
      <family val="2"/>
    </font>
    <font>
      <sz val="6"/>
      <name val="Arial"/>
      <family val="2"/>
    </font>
    <font>
      <i/>
      <sz val="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9"/>
      <name val="Segoe U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23"/>
      </left>
      <right style="hair">
        <color indexed="23"/>
      </right>
      <top style="hair">
        <color indexed="23"/>
      </top>
      <bottom style="hair">
        <color indexed="23"/>
      </bottom>
    </border>
    <border>
      <left style="hair">
        <color indexed="8"/>
      </left>
      <right style="hair">
        <color indexed="8"/>
      </right>
      <top style="hair">
        <color indexed="8"/>
      </top>
      <bottom style="medium"/>
    </border>
    <border>
      <left style="hair">
        <color indexed="8"/>
      </left>
      <right>
        <color indexed="63"/>
      </right>
      <top>
        <color indexed="63"/>
      </top>
      <bottom style="medium"/>
    </border>
    <border>
      <left style="hair">
        <color indexed="8"/>
      </left>
      <right style="hair">
        <color indexed="8"/>
      </right>
      <top style="medium"/>
      <bottom style="medium"/>
    </border>
    <border>
      <left style="hair">
        <color indexed="8"/>
      </left>
      <right style="hair">
        <color indexed="8"/>
      </right>
      <top>
        <color indexed="63"/>
      </top>
      <bottom style="hair">
        <color indexed="8"/>
      </bottom>
    </border>
    <border>
      <left style="hair">
        <color indexed="8"/>
      </left>
      <right style="hair">
        <color indexed="8"/>
      </right>
      <top>
        <color indexed="63"/>
      </top>
      <bottom style="medium"/>
    </border>
    <border>
      <left style="hair">
        <color indexed="23"/>
      </left>
      <right style="hair">
        <color indexed="23"/>
      </right>
      <top style="medium"/>
      <bottom style="medium"/>
    </border>
    <border>
      <left style="hair">
        <color indexed="8"/>
      </left>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hair">
        <color indexed="8"/>
      </left>
      <right style="hair">
        <color indexed="23"/>
      </right>
      <top style="hair">
        <color indexed="23"/>
      </top>
      <bottom style="hair">
        <color indexed="23"/>
      </bottom>
    </border>
    <border>
      <left>
        <color indexed="63"/>
      </left>
      <right style="hair">
        <color indexed="8"/>
      </right>
      <top style="medium"/>
      <bottom style="medium"/>
    </border>
    <border>
      <left style="hair">
        <color indexed="8"/>
      </left>
      <right style="hair">
        <color indexed="8"/>
      </right>
      <top>
        <color indexed="63"/>
      </top>
      <bottom>
        <color indexed="63"/>
      </bottom>
    </border>
    <border>
      <left>
        <color indexed="63"/>
      </left>
      <right style="hair">
        <color indexed="8"/>
      </right>
      <top>
        <color indexed="63"/>
      </top>
      <bottom style="mediu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medium"/>
      <bottom style="hair">
        <color indexed="8"/>
      </bottom>
    </border>
    <border>
      <left style="hair">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style="hair">
        <color indexed="8"/>
      </top>
      <bottom style="medium"/>
    </border>
    <border>
      <left>
        <color indexed="63"/>
      </left>
      <right style="hair">
        <color indexed="23"/>
      </right>
      <top style="medium"/>
      <bottom style="medium"/>
    </border>
    <border>
      <left style="hair">
        <color indexed="8"/>
      </left>
      <right>
        <color indexed="63"/>
      </right>
      <top style="hair">
        <color indexed="23"/>
      </top>
      <bottom style="hair">
        <color indexed="23"/>
      </bottom>
    </border>
    <border>
      <left>
        <color indexed="63"/>
      </left>
      <right style="hair">
        <color indexed="23"/>
      </right>
      <top style="hair">
        <color indexed="23"/>
      </top>
      <bottom style="hair">
        <color indexed="23"/>
      </bottom>
    </border>
    <border>
      <left style="hair">
        <color indexed="22"/>
      </left>
      <right style="hair">
        <color indexed="22"/>
      </right>
      <top style="hair">
        <color indexed="22"/>
      </top>
      <bottom style="hair">
        <color indexed="22"/>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4" fillId="29" borderId="1" applyNumberFormat="0" applyAlignment="0" applyProtection="0"/>
    <xf numFmtId="0" fontId="0" fillId="0" borderId="0">
      <alignment/>
      <protection/>
    </xf>
    <xf numFmtId="0" fontId="35"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Border="0" applyAlignment="0" applyProtection="0"/>
    <xf numFmtId="0" fontId="37" fillId="21" borderId="5" applyNumberFormat="0" applyAlignment="0" applyProtection="0"/>
    <xf numFmtId="41" fontId="0" fillId="0" borderId="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43" fontId="0" fillId="0" borderId="0" applyFill="0" applyBorder="0" applyAlignment="0" applyProtection="0"/>
  </cellStyleXfs>
  <cellXfs count="160">
    <xf numFmtId="0" fontId="0" fillId="0" borderId="0" xfId="0" applyAlignment="1">
      <alignment/>
    </xf>
    <xf numFmtId="0" fontId="0" fillId="0" borderId="0" xfId="0" applyAlignment="1" applyProtection="1">
      <alignment/>
      <protection/>
    </xf>
    <xf numFmtId="0" fontId="3" fillId="33" borderId="10" xfId="44" applyFont="1" applyFill="1" applyBorder="1" applyAlignment="1" applyProtection="1">
      <alignment horizontal="center" vertical="center"/>
      <protection/>
    </xf>
    <xf numFmtId="1" fontId="1" fillId="34" borderId="10" xfId="44" applyNumberFormat="1" applyFont="1" applyFill="1" applyBorder="1" applyAlignment="1" applyProtection="1">
      <alignment horizontal="center" vertical="center"/>
      <protection locked="0"/>
    </xf>
    <xf numFmtId="2" fontId="1" fillId="35" borderId="10" xfId="44" applyNumberFormat="1" applyFont="1" applyFill="1" applyBorder="1" applyAlignment="1" applyProtection="1">
      <alignment horizontal="center" vertical="center"/>
      <protection/>
    </xf>
    <xf numFmtId="2" fontId="1" fillId="36" borderId="10" xfId="44" applyNumberFormat="1" applyFont="1" applyFill="1" applyBorder="1" applyAlignment="1" applyProtection="1">
      <alignment horizontal="center" vertical="center"/>
      <protection/>
    </xf>
    <xf numFmtId="0" fontId="4" fillId="35" borderId="10" xfId="44" applyFont="1" applyFill="1" applyBorder="1" applyAlignment="1" applyProtection="1">
      <alignment horizontal="left" vertical="center"/>
      <protection/>
    </xf>
    <xf numFmtId="9" fontId="1" fillId="34" borderId="10" xfId="44" applyNumberFormat="1" applyFont="1" applyFill="1" applyBorder="1" applyAlignment="1" applyProtection="1">
      <alignment horizontal="center" vertical="center"/>
      <protection locked="0"/>
    </xf>
    <xf numFmtId="0" fontId="5" fillId="35" borderId="10" xfId="44" applyFont="1" applyFill="1" applyBorder="1" applyAlignment="1" applyProtection="1">
      <alignment horizontal="left"/>
      <protection/>
    </xf>
    <xf numFmtId="9" fontId="1" fillId="36" borderId="10" xfId="50" applyFont="1" applyFill="1" applyBorder="1" applyAlignment="1" applyProtection="1">
      <alignment horizontal="center" vertical="center"/>
      <protection/>
    </xf>
    <xf numFmtId="0" fontId="4" fillId="35" borderId="10" xfId="44" applyFont="1" applyFill="1" applyBorder="1" applyAlignment="1" applyProtection="1">
      <alignment horizontal="left"/>
      <protection/>
    </xf>
    <xf numFmtId="1" fontId="3" fillId="36" borderId="10" xfId="44" applyNumberFormat="1" applyFont="1" applyFill="1" applyBorder="1" applyAlignment="1" applyProtection="1">
      <alignment horizontal="center" vertical="center"/>
      <protection/>
    </xf>
    <xf numFmtId="2" fontId="3" fillId="36" borderId="10" xfId="44" applyNumberFormat="1" applyFont="1" applyFill="1" applyBorder="1" applyAlignment="1" applyProtection="1">
      <alignment horizontal="center" vertical="center"/>
      <protection/>
    </xf>
    <xf numFmtId="9" fontId="1" fillId="37" borderId="10" xfId="50" applyFont="1" applyFill="1" applyBorder="1" applyAlignment="1" applyProtection="1">
      <alignment horizontal="center" vertical="center"/>
      <protection/>
    </xf>
    <xf numFmtId="9" fontId="1" fillId="34" borderId="10" xfId="44" applyNumberFormat="1" applyFont="1" applyFill="1" applyBorder="1" applyAlignment="1" applyProtection="1">
      <alignment horizontal="center" vertical="center"/>
      <protection/>
    </xf>
    <xf numFmtId="2" fontId="1" fillId="37" borderId="10" xfId="44" applyNumberFormat="1" applyFont="1" applyFill="1" applyBorder="1" applyAlignment="1" applyProtection="1">
      <alignment horizontal="center" vertical="center"/>
      <protection/>
    </xf>
    <xf numFmtId="164" fontId="1" fillId="34" borderId="10" xfId="44" applyNumberFormat="1" applyFont="1" applyFill="1" applyBorder="1" applyAlignment="1" applyProtection="1">
      <alignment horizontal="center" vertical="center"/>
      <protection locked="0"/>
    </xf>
    <xf numFmtId="0" fontId="3" fillId="33" borderId="10" xfId="44" applyFont="1" applyFill="1" applyBorder="1" applyAlignment="1" applyProtection="1">
      <alignment horizontal="center" vertical="center" wrapText="1"/>
      <protection/>
    </xf>
    <xf numFmtId="1" fontId="1" fillId="35" borderId="10" xfId="44" applyNumberFormat="1" applyFont="1" applyFill="1" applyBorder="1" applyAlignment="1" applyProtection="1">
      <alignment horizontal="center" vertical="center"/>
      <protection/>
    </xf>
    <xf numFmtId="165" fontId="1" fillId="34" borderId="10" xfId="44" applyNumberFormat="1" applyFont="1" applyFill="1" applyBorder="1" applyAlignment="1" applyProtection="1">
      <alignment horizontal="center" vertical="center"/>
      <protection locked="0"/>
    </xf>
    <xf numFmtId="2" fontId="1" fillId="34" borderId="10" xfId="44" applyNumberFormat="1" applyFont="1" applyFill="1" applyBorder="1" applyAlignment="1" applyProtection="1">
      <alignment horizontal="center" vertical="center"/>
      <protection locked="0"/>
    </xf>
    <xf numFmtId="1" fontId="8" fillId="35" borderId="10" xfId="44" applyNumberFormat="1" applyFont="1" applyFill="1" applyBorder="1" applyAlignment="1" applyProtection="1">
      <alignment horizontal="center" vertical="center"/>
      <protection/>
    </xf>
    <xf numFmtId="2" fontId="1" fillId="36" borderId="11" xfId="44" applyNumberFormat="1" applyFont="1" applyFill="1" applyBorder="1" applyAlignment="1" applyProtection="1">
      <alignment horizontal="center" vertical="center"/>
      <protection/>
    </xf>
    <xf numFmtId="14" fontId="4" fillId="34" borderId="10" xfId="44" applyNumberFormat="1" applyFont="1" applyFill="1" applyBorder="1" applyAlignment="1" applyProtection="1">
      <alignment horizontal="center"/>
      <protection locked="0"/>
    </xf>
    <xf numFmtId="2" fontId="4" fillId="35" borderId="10" xfId="44" applyNumberFormat="1" applyFont="1" applyFill="1" applyBorder="1" applyAlignment="1" applyProtection="1">
      <alignment horizontal="center"/>
      <protection/>
    </xf>
    <xf numFmtId="1" fontId="4" fillId="35" borderId="10" xfId="44" applyNumberFormat="1" applyFont="1" applyFill="1" applyBorder="1" applyAlignment="1" applyProtection="1">
      <alignment horizontal="center"/>
      <protection/>
    </xf>
    <xf numFmtId="14" fontId="4" fillId="35" borderId="10" xfId="44" applyNumberFormat="1" applyFont="1" applyFill="1" applyBorder="1" applyAlignment="1" applyProtection="1">
      <alignment horizontal="center"/>
      <protection/>
    </xf>
    <xf numFmtId="1" fontId="3" fillId="0" borderId="10" xfId="44" applyNumberFormat="1" applyFont="1" applyBorder="1" applyAlignment="1" applyProtection="1">
      <alignment horizontal="center" vertical="center"/>
      <protection/>
    </xf>
    <xf numFmtId="0" fontId="4" fillId="34" borderId="10" xfId="44" applyFont="1" applyFill="1" applyBorder="1" applyAlignment="1" applyProtection="1">
      <alignment horizontal="center"/>
      <protection locked="0"/>
    </xf>
    <xf numFmtId="0" fontId="6" fillId="35" borderId="10" xfId="44" applyFont="1" applyFill="1" applyBorder="1" applyAlignment="1" applyProtection="1">
      <alignment horizontal="left"/>
      <protection/>
    </xf>
    <xf numFmtId="1" fontId="6" fillId="35" borderId="10" xfId="44" applyNumberFormat="1" applyFont="1" applyFill="1" applyBorder="1" applyAlignment="1" applyProtection="1">
      <alignment horizontal="center"/>
      <protection/>
    </xf>
    <xf numFmtId="9" fontId="4" fillId="35" borderId="10" xfId="44" applyNumberFormat="1" applyFont="1" applyFill="1" applyBorder="1" applyAlignment="1" applyProtection="1">
      <alignment horizontal="center"/>
      <protection/>
    </xf>
    <xf numFmtId="0" fontId="9" fillId="0" borderId="0" xfId="0" applyFont="1" applyAlignment="1" applyProtection="1">
      <alignment horizontal="center" wrapText="1"/>
      <protection/>
    </xf>
    <xf numFmtId="14" fontId="3" fillId="36" borderId="10" xfId="44" applyNumberFormat="1" applyFont="1" applyFill="1" applyBorder="1" applyAlignment="1" applyProtection="1">
      <alignment horizontal="center" vertical="center"/>
      <protection/>
    </xf>
    <xf numFmtId="166" fontId="3" fillId="36" borderId="10" xfId="44" applyNumberFormat="1" applyFont="1" applyFill="1" applyBorder="1" applyAlignment="1" applyProtection="1">
      <alignment horizontal="center" vertical="center"/>
      <protection/>
    </xf>
    <xf numFmtId="0" fontId="4" fillId="35" borderId="10" xfId="44" applyFont="1" applyFill="1" applyBorder="1" applyAlignment="1" applyProtection="1">
      <alignment horizontal="center"/>
      <protection/>
    </xf>
    <xf numFmtId="10" fontId="4" fillId="34" borderId="10" xfId="44" applyNumberFormat="1" applyFont="1" applyFill="1" applyBorder="1" applyAlignment="1" applyProtection="1">
      <alignment horizontal="center"/>
      <protection locked="0"/>
    </xf>
    <xf numFmtId="0" fontId="3" fillId="36" borderId="10" xfId="44" applyFont="1" applyFill="1" applyBorder="1" applyAlignment="1" applyProtection="1">
      <alignment horizontal="center" vertical="center"/>
      <protection/>
    </xf>
    <xf numFmtId="0" fontId="4" fillId="0" borderId="0" xfId="0" applyFont="1" applyAlignment="1">
      <alignment/>
    </xf>
    <xf numFmtId="0" fontId="6" fillId="0" borderId="10" xfId="0" applyFont="1" applyBorder="1" applyAlignment="1">
      <alignment horizontal="center" wrapText="1"/>
    </xf>
    <xf numFmtId="0" fontId="3" fillId="33" borderId="11" xfId="44" applyFont="1" applyFill="1" applyBorder="1" applyAlignment="1" applyProtection="1">
      <alignment horizontal="center" vertical="center" wrapText="1"/>
      <protection/>
    </xf>
    <xf numFmtId="0" fontId="6" fillId="0" borderId="0" xfId="0" applyFont="1" applyAlignment="1">
      <alignment horizontal="center" wrapText="1"/>
    </xf>
    <xf numFmtId="0" fontId="4" fillId="0" borderId="10" xfId="0" applyFont="1" applyBorder="1" applyAlignment="1">
      <alignment/>
    </xf>
    <xf numFmtId="0" fontId="4" fillId="0" borderId="10" xfId="0" applyFont="1" applyBorder="1" applyAlignment="1">
      <alignment horizontal="center"/>
    </xf>
    <xf numFmtId="0" fontId="0" fillId="0" borderId="0" xfId="0" applyAlignment="1">
      <alignment wrapText="1"/>
    </xf>
    <xf numFmtId="2" fontId="4" fillId="0" borderId="10" xfId="0" applyNumberFormat="1" applyFont="1" applyBorder="1" applyAlignment="1">
      <alignment horizontal="center" wrapText="1"/>
    </xf>
    <xf numFmtId="10" fontId="3" fillId="36" borderId="10" xfId="44" applyNumberFormat="1" applyFont="1" applyFill="1" applyBorder="1" applyAlignment="1" applyProtection="1">
      <alignment horizontal="center" vertical="center"/>
      <protection/>
    </xf>
    <xf numFmtId="0" fontId="9" fillId="0" borderId="10" xfId="0" applyFont="1" applyBorder="1" applyAlignment="1">
      <alignment horizontal="center" wrapText="1"/>
    </xf>
    <xf numFmtId="0" fontId="9" fillId="0" borderId="10" xfId="0" applyFont="1" applyBorder="1" applyAlignment="1">
      <alignment horizontal="center" vertical="center" wrapText="1"/>
    </xf>
    <xf numFmtId="0" fontId="0" fillId="37" borderId="10" xfId="0" applyFill="1" applyBorder="1" applyAlignment="1">
      <alignment horizontal="center" wrapText="1"/>
    </xf>
    <xf numFmtId="0" fontId="0" fillId="37" borderId="10" xfId="0" applyFont="1" applyFill="1" applyBorder="1" applyAlignment="1">
      <alignment horizontal="center" vertical="center" wrapText="1"/>
    </xf>
    <xf numFmtId="0" fontId="0" fillId="37" borderId="10" xfId="0" applyFont="1" applyFill="1" applyBorder="1" applyAlignment="1">
      <alignment wrapText="1"/>
    </xf>
    <xf numFmtId="0" fontId="0" fillId="0" borderId="10" xfId="0" applyBorder="1" applyAlignment="1">
      <alignment horizontal="center" wrapText="1"/>
    </xf>
    <xf numFmtId="0" fontId="0" fillId="0" borderId="10" xfId="0" applyFont="1" applyBorder="1" applyAlignment="1">
      <alignment horizontal="center" vertical="center" wrapText="1"/>
    </xf>
    <xf numFmtId="0" fontId="0" fillId="0" borderId="10" xfId="0" applyFont="1" applyBorder="1" applyAlignment="1">
      <alignment wrapText="1"/>
    </xf>
    <xf numFmtId="166" fontId="0" fillId="37" borderId="10" xfId="0" applyNumberFormat="1" applyFill="1" applyBorder="1" applyAlignment="1">
      <alignment horizontal="center" wrapText="1"/>
    </xf>
    <xf numFmtId="166" fontId="0" fillId="0" borderId="10" xfId="0" applyNumberFormat="1" applyBorder="1" applyAlignment="1">
      <alignment horizontal="center" wrapText="1"/>
    </xf>
    <xf numFmtId="166" fontId="0" fillId="0" borderId="10" xfId="0" applyNumberFormat="1" applyBorder="1" applyAlignment="1">
      <alignment horizontal="center" vertical="center" wrapText="1"/>
    </xf>
    <xf numFmtId="0" fontId="0" fillId="0" borderId="10" xfId="0" applyFont="1" applyBorder="1" applyAlignment="1">
      <alignment vertical="center" wrapText="1"/>
    </xf>
    <xf numFmtId="0" fontId="0" fillId="0" borderId="0" xfId="0" applyAlignment="1">
      <alignment vertical="center" wrapText="1"/>
    </xf>
    <xf numFmtId="166" fontId="0" fillId="37" borderId="10" xfId="0" applyNumberFormat="1" applyFill="1" applyBorder="1" applyAlignment="1">
      <alignment horizontal="center" vertical="center" wrapText="1"/>
    </xf>
    <xf numFmtId="0" fontId="6" fillId="35" borderId="10" xfId="44" applyFont="1" applyFill="1" applyBorder="1" applyAlignment="1" applyProtection="1">
      <alignment horizontal="center" vertical="center"/>
      <protection/>
    </xf>
    <xf numFmtId="0" fontId="4" fillId="35" borderId="0" xfId="44" applyFont="1" applyFill="1" applyBorder="1" applyAlignment="1" applyProtection="1">
      <alignment horizontal="left"/>
      <protection/>
    </xf>
    <xf numFmtId="0" fontId="4" fillId="35" borderId="12" xfId="44" applyFont="1" applyFill="1" applyBorder="1" applyAlignment="1" applyProtection="1">
      <alignment horizontal="left"/>
      <protection/>
    </xf>
    <xf numFmtId="2" fontId="1" fillId="36" borderId="12" xfId="44" applyNumberFormat="1" applyFont="1" applyFill="1" applyBorder="1" applyAlignment="1" applyProtection="1">
      <alignment horizontal="center" vertical="center"/>
      <protection/>
    </xf>
    <xf numFmtId="9" fontId="1" fillId="37" borderId="12" xfId="50" applyFont="1" applyFill="1" applyBorder="1" applyAlignment="1" applyProtection="1">
      <alignment horizontal="center" vertical="center"/>
      <protection/>
    </xf>
    <xf numFmtId="0" fontId="4" fillId="35" borderId="13" xfId="44" applyFont="1" applyFill="1" applyBorder="1" applyAlignment="1" applyProtection="1">
      <alignment horizontal="left"/>
      <protection/>
    </xf>
    <xf numFmtId="9" fontId="1" fillId="34" borderId="12" xfId="44" applyNumberFormat="1" applyFont="1" applyFill="1" applyBorder="1" applyAlignment="1" applyProtection="1">
      <alignment horizontal="center" vertical="center"/>
      <protection locked="0"/>
    </xf>
    <xf numFmtId="2" fontId="3" fillId="36" borderId="14" xfId="44" applyNumberFormat="1" applyFont="1" applyFill="1" applyBorder="1" applyAlignment="1" applyProtection="1">
      <alignment horizontal="center" vertical="center"/>
      <protection/>
    </xf>
    <xf numFmtId="0" fontId="4" fillId="35" borderId="15" xfId="44" applyFont="1" applyFill="1" applyBorder="1" applyAlignment="1" applyProtection="1">
      <alignment horizontal="left"/>
      <protection/>
    </xf>
    <xf numFmtId="9" fontId="1" fillId="37" borderId="15" xfId="50" applyFont="1" applyFill="1" applyBorder="1" applyAlignment="1" applyProtection="1">
      <alignment horizontal="center" vertical="center"/>
      <protection/>
    </xf>
    <xf numFmtId="2" fontId="1" fillId="36" borderId="15" xfId="44" applyNumberFormat="1" applyFont="1" applyFill="1" applyBorder="1" applyAlignment="1" applyProtection="1">
      <alignment horizontal="center" vertical="center"/>
      <protection/>
    </xf>
    <xf numFmtId="9" fontId="1" fillId="34" borderId="15" xfId="44" applyNumberFormat="1" applyFont="1" applyFill="1" applyBorder="1" applyAlignment="1" applyProtection="1">
      <alignment horizontal="center" vertical="center"/>
      <protection locked="0"/>
    </xf>
    <xf numFmtId="1" fontId="3" fillId="36" borderId="14" xfId="44" applyNumberFormat="1" applyFont="1" applyFill="1" applyBorder="1" applyAlignment="1" applyProtection="1">
      <alignment horizontal="center" vertical="center"/>
      <protection/>
    </xf>
    <xf numFmtId="1" fontId="1" fillId="34" borderId="12" xfId="44" applyNumberFormat="1" applyFont="1" applyFill="1" applyBorder="1" applyAlignment="1" applyProtection="1">
      <alignment horizontal="center" vertical="center"/>
      <protection locked="0"/>
    </xf>
    <xf numFmtId="2" fontId="1" fillId="35" borderId="12" xfId="44" applyNumberFormat="1" applyFont="1" applyFill="1" applyBorder="1" applyAlignment="1" applyProtection="1">
      <alignment horizontal="center" vertical="center"/>
      <protection/>
    </xf>
    <xf numFmtId="1" fontId="3" fillId="36" borderId="16" xfId="44" applyNumberFormat="1" applyFont="1" applyFill="1" applyBorder="1" applyAlignment="1" applyProtection="1">
      <alignment horizontal="center" vertical="center"/>
      <protection/>
    </xf>
    <xf numFmtId="2" fontId="3" fillId="36" borderId="16" xfId="44" applyNumberFormat="1" applyFont="1" applyFill="1" applyBorder="1" applyAlignment="1" applyProtection="1">
      <alignment horizontal="center" vertical="center"/>
      <protection/>
    </xf>
    <xf numFmtId="164" fontId="1" fillId="34" borderId="12" xfId="44" applyNumberFormat="1" applyFont="1" applyFill="1" applyBorder="1" applyAlignment="1" applyProtection="1">
      <alignment horizontal="center" vertical="center"/>
      <protection locked="0"/>
    </xf>
    <xf numFmtId="1" fontId="1" fillId="35" borderId="12" xfId="44" applyNumberFormat="1" applyFont="1" applyFill="1" applyBorder="1" applyAlignment="1" applyProtection="1">
      <alignment horizontal="center" vertical="center"/>
      <protection/>
    </xf>
    <xf numFmtId="165" fontId="1" fillId="34" borderId="12" xfId="44" applyNumberFormat="1" applyFont="1" applyFill="1" applyBorder="1" applyAlignment="1" applyProtection="1">
      <alignment horizontal="center" vertical="center"/>
      <protection locked="0"/>
    </xf>
    <xf numFmtId="2" fontId="1" fillId="34" borderId="12" xfId="44" applyNumberFormat="1" applyFont="1" applyFill="1" applyBorder="1" applyAlignment="1" applyProtection="1">
      <alignment horizontal="center" vertical="center"/>
      <protection locked="0"/>
    </xf>
    <xf numFmtId="165" fontId="3" fillId="36" borderId="14" xfId="44" applyNumberFormat="1" applyFont="1" applyFill="1" applyBorder="1" applyAlignment="1" applyProtection="1">
      <alignment horizontal="center" vertical="center"/>
      <protection/>
    </xf>
    <xf numFmtId="2" fontId="1" fillId="37" borderId="12" xfId="44" applyNumberFormat="1" applyFont="1" applyFill="1" applyBorder="1" applyAlignment="1" applyProtection="1">
      <alignment horizontal="center" vertical="center"/>
      <protection/>
    </xf>
    <xf numFmtId="0" fontId="4" fillId="35" borderId="12" xfId="44" applyFont="1" applyFill="1" applyBorder="1" applyAlignment="1" applyProtection="1">
      <alignment horizontal="left" vertical="center"/>
      <protection/>
    </xf>
    <xf numFmtId="0" fontId="6" fillId="35" borderId="12" xfId="44" applyFont="1" applyFill="1" applyBorder="1" applyAlignment="1" applyProtection="1">
      <alignment horizontal="center" vertical="center"/>
      <protection/>
    </xf>
    <xf numFmtId="2" fontId="3" fillId="36" borderId="17" xfId="44" applyNumberFormat="1" applyFont="1" applyFill="1" applyBorder="1" applyAlignment="1" applyProtection="1">
      <alignment horizontal="center" vertical="center"/>
      <protection/>
    </xf>
    <xf numFmtId="0" fontId="0" fillId="0" borderId="18" xfId="0" applyBorder="1" applyAlignment="1">
      <alignment/>
    </xf>
    <xf numFmtId="0" fontId="0" fillId="0" borderId="19" xfId="0" applyBorder="1" applyAlignment="1">
      <alignment/>
    </xf>
    <xf numFmtId="0" fontId="0" fillId="0" borderId="13" xfId="0" applyBorder="1" applyAlignment="1">
      <alignment/>
    </xf>
    <xf numFmtId="0" fontId="0" fillId="0" borderId="20" xfId="0" applyBorder="1" applyAlignment="1">
      <alignment/>
    </xf>
    <xf numFmtId="0" fontId="2" fillId="38" borderId="10" xfId="44" applyFont="1" applyFill="1" applyBorder="1" applyAlignment="1" applyProtection="1">
      <alignment horizontal="center" vertical="center"/>
      <protection/>
    </xf>
    <xf numFmtId="0" fontId="3" fillId="33" borderId="10" xfId="44" applyFont="1" applyFill="1" applyBorder="1" applyAlignment="1" applyProtection="1">
      <alignment horizontal="center" vertical="center"/>
      <protection/>
    </xf>
    <xf numFmtId="0" fontId="4" fillId="34" borderId="21" xfId="44" applyFont="1" applyFill="1" applyBorder="1" applyAlignment="1" applyProtection="1">
      <alignment horizontal="left" vertical="top" wrapText="1"/>
      <protection locked="0"/>
    </xf>
    <xf numFmtId="1" fontId="4" fillId="35" borderId="10" xfId="44" applyNumberFormat="1" applyFont="1" applyFill="1" applyBorder="1" applyAlignment="1" applyProtection="1">
      <alignment horizontal="center" vertical="center"/>
      <protection/>
    </xf>
    <xf numFmtId="0" fontId="1" fillId="37" borderId="15" xfId="44" applyFont="1" applyFill="1" applyBorder="1" applyAlignment="1" applyProtection="1">
      <alignment horizontal="center" vertical="center" textRotation="90"/>
      <protection/>
    </xf>
    <xf numFmtId="0" fontId="1" fillId="37" borderId="10" xfId="44" applyFont="1" applyFill="1" applyBorder="1" applyAlignment="1" applyProtection="1">
      <alignment horizontal="center" vertical="center" textRotation="90"/>
      <protection/>
    </xf>
    <xf numFmtId="0" fontId="1" fillId="37" borderId="12" xfId="44" applyFont="1" applyFill="1" applyBorder="1" applyAlignment="1" applyProtection="1">
      <alignment horizontal="center" vertical="center" textRotation="90"/>
      <protection/>
    </xf>
    <xf numFmtId="0" fontId="6" fillId="35" borderId="18" xfId="44" applyFont="1" applyFill="1" applyBorder="1" applyAlignment="1" applyProtection="1">
      <alignment horizontal="center" vertical="center"/>
      <protection/>
    </xf>
    <xf numFmtId="0" fontId="6" fillId="35" borderId="22" xfId="44" applyFont="1" applyFill="1" applyBorder="1" applyAlignment="1" applyProtection="1">
      <alignment horizontal="center" vertical="center"/>
      <protection/>
    </xf>
    <xf numFmtId="0" fontId="7" fillId="37" borderId="23" xfId="44" applyFont="1" applyFill="1" applyBorder="1" applyAlignment="1" applyProtection="1">
      <alignment horizontal="center" vertical="center" textRotation="90" wrapText="1"/>
      <protection/>
    </xf>
    <xf numFmtId="0" fontId="7" fillId="37" borderId="16" xfId="44" applyFont="1" applyFill="1" applyBorder="1" applyAlignment="1" applyProtection="1">
      <alignment horizontal="center" vertical="center" textRotation="90" wrapText="1"/>
      <protection/>
    </xf>
    <xf numFmtId="0" fontId="6" fillId="35" borderId="13" xfId="44" applyFont="1" applyFill="1" applyBorder="1" applyAlignment="1" applyProtection="1">
      <alignment horizontal="center" vertical="center"/>
      <protection/>
    </xf>
    <xf numFmtId="0" fontId="6" fillId="35" borderId="24" xfId="44" applyFont="1" applyFill="1" applyBorder="1" applyAlignment="1" applyProtection="1">
      <alignment horizontal="center" vertical="center"/>
      <protection/>
    </xf>
    <xf numFmtId="0" fontId="6" fillId="35" borderId="25" xfId="44" applyFont="1" applyFill="1" applyBorder="1" applyAlignment="1" applyProtection="1">
      <alignment horizontal="left" vertical="center"/>
      <protection/>
    </xf>
    <xf numFmtId="0" fontId="6" fillId="35" borderId="26" xfId="44" applyFont="1" applyFill="1" applyBorder="1" applyAlignment="1" applyProtection="1">
      <alignment horizontal="left" vertical="center"/>
      <protection/>
    </xf>
    <xf numFmtId="0" fontId="4" fillId="35" borderId="12" xfId="44" applyFont="1" applyFill="1" applyBorder="1" applyAlignment="1" applyProtection="1">
      <alignment horizontal="left"/>
      <protection/>
    </xf>
    <xf numFmtId="1" fontId="3" fillId="36" borderId="14" xfId="44" applyNumberFormat="1" applyFont="1" applyFill="1" applyBorder="1" applyAlignment="1" applyProtection="1">
      <alignment horizontal="center" vertical="center"/>
      <protection/>
    </xf>
    <xf numFmtId="0" fontId="1" fillId="37" borderId="10" xfId="44" applyFont="1" applyFill="1" applyBorder="1" applyAlignment="1" applyProtection="1">
      <alignment vertical="center" textRotation="90"/>
      <protection/>
    </xf>
    <xf numFmtId="0" fontId="1" fillId="37" borderId="12" xfId="44" applyFont="1" applyFill="1" applyBorder="1" applyAlignment="1" applyProtection="1">
      <alignment vertical="center" textRotation="90"/>
      <protection/>
    </xf>
    <xf numFmtId="0" fontId="1" fillId="0" borderId="10" xfId="44" applyFont="1" applyBorder="1" applyAlignment="1" applyProtection="1">
      <alignment horizontal="center" vertical="center" textRotation="90"/>
      <protection/>
    </xf>
    <xf numFmtId="0" fontId="1" fillId="0" borderId="12" xfId="44" applyFont="1" applyBorder="1" applyAlignment="1" applyProtection="1">
      <alignment horizontal="center" vertical="center" textRotation="90"/>
      <protection/>
    </xf>
    <xf numFmtId="0" fontId="1" fillId="37" borderId="23" xfId="44" applyFont="1" applyFill="1" applyBorder="1" applyAlignment="1" applyProtection="1">
      <alignment horizontal="center" vertical="center" textRotation="90"/>
      <protection/>
    </xf>
    <xf numFmtId="1" fontId="4" fillId="35" borderId="12" xfId="44" applyNumberFormat="1" applyFont="1" applyFill="1" applyBorder="1" applyAlignment="1" applyProtection="1">
      <alignment horizontal="center" vertical="center"/>
      <protection/>
    </xf>
    <xf numFmtId="0" fontId="3" fillId="33" borderId="25" xfId="44" applyFont="1" applyFill="1" applyBorder="1" applyAlignment="1" applyProtection="1">
      <alignment horizontal="center" vertical="center"/>
      <protection/>
    </xf>
    <xf numFmtId="0" fontId="3" fillId="33" borderId="27" xfId="44" applyFont="1" applyFill="1" applyBorder="1" applyAlignment="1" applyProtection="1">
      <alignment horizontal="center" vertical="center"/>
      <protection/>
    </xf>
    <xf numFmtId="0" fontId="3" fillId="33" borderId="26" xfId="44" applyFont="1" applyFill="1" applyBorder="1" applyAlignment="1" applyProtection="1">
      <alignment horizontal="center" vertical="center"/>
      <protection/>
    </xf>
    <xf numFmtId="1" fontId="4" fillId="35" borderId="25" xfId="44" applyNumberFormat="1" applyFont="1" applyFill="1" applyBorder="1" applyAlignment="1" applyProtection="1">
      <alignment horizontal="center" vertical="center"/>
      <protection/>
    </xf>
    <xf numFmtId="1" fontId="4" fillId="35" borderId="27" xfId="44" applyNumberFormat="1" applyFont="1" applyFill="1" applyBorder="1" applyAlignment="1" applyProtection="1">
      <alignment horizontal="center" vertical="center"/>
      <protection/>
    </xf>
    <xf numFmtId="1" fontId="4" fillId="35" borderId="26" xfId="44" applyNumberFormat="1" applyFont="1" applyFill="1" applyBorder="1" applyAlignment="1" applyProtection="1">
      <alignment horizontal="center" vertical="center"/>
      <protection/>
    </xf>
    <xf numFmtId="0" fontId="1" fillId="37" borderId="28" xfId="44" applyFont="1" applyFill="1" applyBorder="1" applyAlignment="1" applyProtection="1">
      <alignment horizontal="center" vertical="center" textRotation="90"/>
      <protection/>
    </xf>
    <xf numFmtId="0" fontId="1" fillId="37" borderId="29" xfId="44" applyFont="1" applyFill="1" applyBorder="1" applyAlignment="1" applyProtection="1">
      <alignment horizontal="center" vertical="center" textRotation="90"/>
      <protection/>
    </xf>
    <xf numFmtId="0" fontId="1" fillId="37" borderId="30" xfId="44" applyFont="1" applyFill="1" applyBorder="1" applyAlignment="1" applyProtection="1">
      <alignment horizontal="center" vertical="center" textRotation="90"/>
      <protection/>
    </xf>
    <xf numFmtId="0" fontId="1" fillId="37" borderId="31" xfId="44" applyFont="1" applyFill="1" applyBorder="1" applyAlignment="1" applyProtection="1">
      <alignment horizontal="center" vertical="center" textRotation="90"/>
      <protection/>
    </xf>
    <xf numFmtId="0" fontId="1" fillId="37" borderId="32" xfId="44" applyFont="1" applyFill="1" applyBorder="1" applyAlignment="1" applyProtection="1">
      <alignment horizontal="center" vertical="center" textRotation="90"/>
      <protection/>
    </xf>
    <xf numFmtId="0" fontId="1" fillId="37" borderId="33" xfId="44" applyFont="1" applyFill="1" applyBorder="1" applyAlignment="1" applyProtection="1">
      <alignment horizontal="center" vertical="center" textRotation="90"/>
      <protection/>
    </xf>
    <xf numFmtId="0" fontId="1" fillId="37" borderId="34" xfId="44" applyFont="1" applyFill="1" applyBorder="1" applyAlignment="1" applyProtection="1">
      <alignment horizontal="center" vertical="center" textRotation="90"/>
      <protection/>
    </xf>
    <xf numFmtId="0" fontId="7" fillId="37" borderId="29" xfId="44" applyFont="1" applyFill="1" applyBorder="1" applyAlignment="1" applyProtection="1">
      <alignment horizontal="center" vertical="center" textRotation="90" wrapText="1"/>
      <protection/>
    </xf>
    <xf numFmtId="0" fontId="7" fillId="37" borderId="30" xfId="44" applyFont="1" applyFill="1" applyBorder="1" applyAlignment="1" applyProtection="1">
      <alignment horizontal="center" vertical="center" textRotation="90" wrapText="1"/>
      <protection/>
    </xf>
    <xf numFmtId="0" fontId="7" fillId="37" borderId="31" xfId="44" applyFont="1" applyFill="1" applyBorder="1" applyAlignment="1" applyProtection="1">
      <alignment horizontal="center" vertical="center" textRotation="90" wrapText="1"/>
      <protection/>
    </xf>
    <xf numFmtId="0" fontId="7" fillId="37" borderId="32" xfId="44" applyFont="1" applyFill="1" applyBorder="1" applyAlignment="1" applyProtection="1">
      <alignment horizontal="center" vertical="center" textRotation="90" wrapText="1"/>
      <protection/>
    </xf>
    <xf numFmtId="0" fontId="7" fillId="37" borderId="33" xfId="44" applyFont="1" applyFill="1" applyBorder="1" applyAlignment="1" applyProtection="1">
      <alignment horizontal="center" vertical="center" textRotation="90" wrapText="1"/>
      <protection/>
    </xf>
    <xf numFmtId="0" fontId="7" fillId="37" borderId="34" xfId="44" applyFont="1" applyFill="1" applyBorder="1" applyAlignment="1" applyProtection="1">
      <alignment horizontal="center" vertical="center" textRotation="90" wrapText="1"/>
      <protection/>
    </xf>
    <xf numFmtId="1" fontId="4" fillId="35" borderId="35" xfId="44" applyNumberFormat="1" applyFont="1" applyFill="1" applyBorder="1" applyAlignment="1" applyProtection="1">
      <alignment horizontal="center" vertical="center"/>
      <protection/>
    </xf>
    <xf numFmtId="1" fontId="4" fillId="35" borderId="36" xfId="44" applyNumberFormat="1" applyFont="1" applyFill="1" applyBorder="1" applyAlignment="1" applyProtection="1">
      <alignment horizontal="center" vertical="center"/>
      <protection/>
    </xf>
    <xf numFmtId="1" fontId="4" fillId="35" borderId="37" xfId="44" applyNumberFormat="1" applyFont="1" applyFill="1" applyBorder="1" applyAlignment="1" applyProtection="1">
      <alignment horizontal="center" vertical="center"/>
      <protection/>
    </xf>
    <xf numFmtId="1" fontId="3" fillId="36" borderId="13" xfId="44" applyNumberFormat="1" applyFont="1" applyFill="1" applyBorder="1" applyAlignment="1" applyProtection="1">
      <alignment horizontal="center" vertical="center"/>
      <protection/>
    </xf>
    <xf numFmtId="1" fontId="3" fillId="36" borderId="20" xfId="44" applyNumberFormat="1" applyFont="1" applyFill="1" applyBorder="1" applyAlignment="1" applyProtection="1">
      <alignment horizontal="center" vertical="center"/>
      <protection/>
    </xf>
    <xf numFmtId="1" fontId="3" fillId="36" borderId="24" xfId="44" applyNumberFormat="1" applyFont="1" applyFill="1" applyBorder="1" applyAlignment="1" applyProtection="1">
      <alignment horizontal="center" vertical="center"/>
      <protection/>
    </xf>
    <xf numFmtId="0" fontId="6" fillId="35" borderId="14" xfId="44" applyFont="1" applyFill="1" applyBorder="1" applyAlignment="1" applyProtection="1">
      <alignment horizontal="center" vertical="center"/>
      <protection/>
    </xf>
    <xf numFmtId="1" fontId="3" fillId="36" borderId="16" xfId="44" applyNumberFormat="1" applyFont="1" applyFill="1" applyBorder="1" applyAlignment="1" applyProtection="1">
      <alignment horizontal="center" vertical="center"/>
      <protection/>
    </xf>
    <xf numFmtId="0" fontId="2" fillId="38" borderId="25" xfId="44" applyFont="1" applyFill="1" applyBorder="1" applyAlignment="1" applyProtection="1">
      <alignment horizontal="center" vertical="center"/>
      <protection/>
    </xf>
    <xf numFmtId="0" fontId="2" fillId="38" borderId="27" xfId="44" applyFont="1" applyFill="1" applyBorder="1" applyAlignment="1" applyProtection="1">
      <alignment horizontal="center" vertical="center"/>
      <protection/>
    </xf>
    <xf numFmtId="0" fontId="2" fillId="38" borderId="26" xfId="44" applyFont="1" applyFill="1" applyBorder="1" applyAlignment="1" applyProtection="1">
      <alignment horizontal="center" vertical="center"/>
      <protection/>
    </xf>
    <xf numFmtId="1" fontId="3" fillId="36" borderId="18" xfId="44" applyNumberFormat="1" applyFont="1" applyFill="1" applyBorder="1" applyAlignment="1" applyProtection="1">
      <alignment horizontal="center" vertical="center"/>
      <protection/>
    </xf>
    <xf numFmtId="1" fontId="3" fillId="36" borderId="19" xfId="44" applyNumberFormat="1" applyFont="1" applyFill="1" applyBorder="1" applyAlignment="1" applyProtection="1">
      <alignment horizontal="center" vertical="center"/>
      <protection/>
    </xf>
    <xf numFmtId="1" fontId="3" fillId="36" borderId="22" xfId="44" applyNumberFormat="1" applyFont="1" applyFill="1" applyBorder="1" applyAlignment="1" applyProtection="1">
      <alignment horizontal="center" vertical="center"/>
      <protection/>
    </xf>
    <xf numFmtId="0" fontId="6" fillId="35" borderId="35" xfId="44" applyFont="1" applyFill="1" applyBorder="1" applyAlignment="1" applyProtection="1">
      <alignment horizontal="left" vertical="center"/>
      <protection/>
    </xf>
    <xf numFmtId="0" fontId="6" fillId="35" borderId="37" xfId="44" applyFont="1" applyFill="1" applyBorder="1" applyAlignment="1" applyProtection="1">
      <alignment horizontal="left" vertical="center"/>
      <protection/>
    </xf>
    <xf numFmtId="2" fontId="3" fillId="36" borderId="18" xfId="44" applyNumberFormat="1" applyFont="1" applyFill="1" applyBorder="1" applyAlignment="1" applyProtection="1">
      <alignment horizontal="center" vertical="center"/>
      <protection/>
    </xf>
    <xf numFmtId="2" fontId="3" fillId="36" borderId="38" xfId="44" applyNumberFormat="1" applyFont="1" applyFill="1" applyBorder="1" applyAlignment="1" applyProtection="1">
      <alignment horizontal="center" vertical="center"/>
      <protection/>
    </xf>
    <xf numFmtId="1" fontId="1" fillId="0" borderId="39" xfId="44" applyNumberFormat="1" applyFont="1" applyBorder="1" applyAlignment="1" applyProtection="1">
      <alignment horizontal="center" vertical="center"/>
      <protection/>
    </xf>
    <xf numFmtId="1" fontId="1" fillId="0" borderId="40" xfId="44" applyNumberFormat="1" applyFont="1" applyBorder="1" applyAlignment="1" applyProtection="1">
      <alignment horizontal="center" vertical="center"/>
      <protection/>
    </xf>
    <xf numFmtId="0" fontId="7" fillId="37" borderId="29" xfId="44" applyFont="1" applyFill="1" applyBorder="1" applyAlignment="1" applyProtection="1">
      <alignment horizontal="center" vertical="center" textRotation="90"/>
      <protection/>
    </xf>
    <xf numFmtId="0" fontId="7" fillId="37" borderId="30" xfId="44" applyFont="1" applyFill="1" applyBorder="1" applyAlignment="1" applyProtection="1">
      <alignment horizontal="center" vertical="center" textRotation="90"/>
      <protection/>
    </xf>
    <xf numFmtId="0" fontId="7" fillId="37" borderId="33" xfId="44" applyFont="1" applyFill="1" applyBorder="1" applyAlignment="1" applyProtection="1">
      <alignment horizontal="center" vertical="center" textRotation="90"/>
      <protection/>
    </xf>
    <xf numFmtId="0" fontId="7" fillId="37" borderId="34" xfId="44" applyFont="1" applyFill="1" applyBorder="1" applyAlignment="1" applyProtection="1">
      <alignment horizontal="center" vertical="center" textRotation="90"/>
      <protection/>
    </xf>
    <xf numFmtId="1" fontId="3" fillId="36" borderId="10" xfId="44" applyNumberFormat="1" applyFont="1" applyFill="1" applyBorder="1" applyAlignment="1" applyProtection="1">
      <alignment horizontal="center" vertical="center"/>
      <protection/>
    </xf>
    <xf numFmtId="0" fontId="2" fillId="38" borderId="41" xfId="44" applyFont="1" applyFill="1" applyBorder="1" applyAlignment="1" applyProtection="1">
      <alignment horizontal="center" vertical="center"/>
      <protection/>
    </xf>
    <xf numFmtId="14" fontId="4" fillId="34" borderId="10" xfId="44" applyNumberFormat="1" applyFont="1" applyFill="1" applyBorder="1" applyAlignment="1" applyProtection="1">
      <alignment horizontal="center" vertical="center"/>
      <protection locked="0"/>
    </xf>
  </cellXfs>
  <cellStyles count="4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_BuiltIn_Texto Explicativo 1" xfId="44"/>
    <cellStyle name="Incorreto" xfId="45"/>
    <cellStyle name="Currency" xfId="46"/>
    <cellStyle name="Currency [0]" xfId="47"/>
    <cellStyle name="Neutra" xfId="48"/>
    <cellStyle name="Nota" xfId="49"/>
    <cellStyle name="Percent" xfId="50"/>
    <cellStyle name="Saíd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 name="Comma" xfId="61"/>
  </cellStyles>
  <dxfs count="29">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
      <font>
        <b val="0"/>
        <color indexed="63"/>
      </font>
      <fill>
        <patternFill patternType="solid">
          <fgColor indexed="9"/>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66675</xdr:colOff>
      <xdr:row>54</xdr:row>
      <xdr:rowOff>114300</xdr:rowOff>
    </xdr:to>
    <xdr:sp fLocksText="0">
      <xdr:nvSpPr>
        <xdr:cNvPr id="1"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2"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3"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4"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5"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6"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7"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8"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9"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10"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11"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12"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13"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14"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15"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14</xdr:col>
      <xdr:colOff>66675</xdr:colOff>
      <xdr:row>54</xdr:row>
      <xdr:rowOff>114300</xdr:rowOff>
    </xdr:to>
    <xdr:sp fLocksText="0">
      <xdr:nvSpPr>
        <xdr:cNvPr id="16" name="shapetype_202" hidden="1"/>
        <xdr:cNvSpPr txBox="1">
          <a:spLocks noChangeArrowheads="1"/>
        </xdr:cNvSpPr>
      </xdr:nvSpPr>
      <xdr:spPr>
        <a:xfrm>
          <a:off x="0" y="0"/>
          <a:ext cx="9134475" cy="10106025"/>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285750</xdr:colOff>
      <xdr:row>54</xdr:row>
      <xdr:rowOff>123825</xdr:rowOff>
    </xdr:to>
    <xdr:sp fLocksText="0">
      <xdr:nvSpPr>
        <xdr:cNvPr id="1" name="shapetype_202" hidden="1"/>
        <xdr:cNvSpPr txBox="1">
          <a:spLocks noChangeArrowheads="1"/>
        </xdr:cNvSpPr>
      </xdr:nvSpPr>
      <xdr:spPr>
        <a:xfrm>
          <a:off x="0" y="0"/>
          <a:ext cx="9201150" cy="93154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11</xdr:col>
      <xdr:colOff>285750</xdr:colOff>
      <xdr:row>54</xdr:row>
      <xdr:rowOff>123825</xdr:rowOff>
    </xdr:to>
    <xdr:sp fLocksText="0">
      <xdr:nvSpPr>
        <xdr:cNvPr id="2" name="shapetype_202" hidden="1"/>
        <xdr:cNvSpPr txBox="1">
          <a:spLocks noChangeArrowheads="1"/>
        </xdr:cNvSpPr>
      </xdr:nvSpPr>
      <xdr:spPr>
        <a:xfrm>
          <a:off x="0" y="0"/>
          <a:ext cx="9201150" cy="931545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47"/>
  <sheetViews>
    <sheetView showGridLines="0" tabSelected="1" zoomScalePageLayoutView="0" workbookViewId="0" topLeftCell="A1">
      <selection activeCell="D3" sqref="D3"/>
    </sheetView>
  </sheetViews>
  <sheetFormatPr defaultColWidth="11.140625" defaultRowHeight="12.75"/>
  <cols>
    <col min="1" max="1" width="3.421875" style="1" customWidth="1"/>
    <col min="2" max="2" width="20.140625" style="1" customWidth="1"/>
    <col min="3" max="3" width="7.8515625" style="1" customWidth="1"/>
    <col min="4" max="4" width="9.7109375" style="1" customWidth="1"/>
    <col min="5" max="5" width="9.00390625" style="1" customWidth="1"/>
    <col min="6" max="6" width="5.7109375" style="1" customWidth="1"/>
    <col min="7" max="7" width="4.00390625" style="1" customWidth="1"/>
    <col min="8" max="9" width="3.421875" style="1" customWidth="1"/>
    <col min="10" max="10" width="37.7109375" style="1" customWidth="1"/>
    <col min="11" max="11" width="5.421875" style="1" customWidth="1"/>
    <col min="12" max="12" width="11.140625" style="1" customWidth="1"/>
    <col min="13" max="13" width="3.8515625" style="1" customWidth="1"/>
    <col min="14" max="16384" width="11.140625" style="1" customWidth="1"/>
  </cols>
  <sheetData>
    <row r="1" spans="1:16" ht="12.75" customHeight="1">
      <c r="A1" s="108" t="s">
        <v>0</v>
      </c>
      <c r="B1" s="91" t="s">
        <v>1</v>
      </c>
      <c r="C1" s="91"/>
      <c r="D1" s="91"/>
      <c r="E1" s="91"/>
      <c r="F1" s="91"/>
      <c r="H1" s="112" t="s">
        <v>2</v>
      </c>
      <c r="I1" s="110"/>
      <c r="J1" s="91" t="s">
        <v>3</v>
      </c>
      <c r="K1" s="91"/>
      <c r="L1" s="91"/>
      <c r="N1" s="91" t="s">
        <v>4</v>
      </c>
      <c r="O1" s="91"/>
      <c r="P1" s="91"/>
    </row>
    <row r="2" spans="1:16" ht="13.5" thickBot="1">
      <c r="A2" s="108"/>
      <c r="B2" s="92" t="s">
        <v>5</v>
      </c>
      <c r="C2" s="92"/>
      <c r="D2" s="2" t="s">
        <v>6</v>
      </c>
      <c r="E2" s="2" t="s">
        <v>7</v>
      </c>
      <c r="F2" s="2" t="s">
        <v>8</v>
      </c>
      <c r="H2" s="112"/>
      <c r="I2" s="111"/>
      <c r="J2" s="2" t="s">
        <v>9</v>
      </c>
      <c r="K2" s="2" t="s">
        <v>10</v>
      </c>
      <c r="L2" s="2" t="s">
        <v>11</v>
      </c>
      <c r="N2" s="93"/>
      <c r="O2" s="93"/>
      <c r="P2" s="93"/>
    </row>
    <row r="3" spans="1:16" ht="13.5">
      <c r="A3" s="108"/>
      <c r="B3" s="94" t="s">
        <v>12</v>
      </c>
      <c r="C3" s="94"/>
      <c r="D3" s="3">
        <v>0</v>
      </c>
      <c r="E3" s="4">
        <v>0.25</v>
      </c>
      <c r="F3" s="5">
        <f>(D3*E3)</f>
        <v>0</v>
      </c>
      <c r="H3" s="112"/>
      <c r="I3" s="95" t="s">
        <v>0</v>
      </c>
      <c r="J3" s="6" t="s">
        <v>13</v>
      </c>
      <c r="K3" s="7">
        <v>0.4</v>
      </c>
      <c r="L3" s="5">
        <f>(K3*$F$8)+F40</f>
        <v>10.4</v>
      </c>
      <c r="N3" s="93"/>
      <c r="O3" s="93"/>
      <c r="P3" s="93"/>
    </row>
    <row r="4" spans="1:16" ht="13.5">
      <c r="A4" s="108"/>
      <c r="B4" s="94" t="s">
        <v>14</v>
      </c>
      <c r="C4" s="94"/>
      <c r="D4" s="3">
        <v>47</v>
      </c>
      <c r="E4" s="4">
        <v>0.5</v>
      </c>
      <c r="F4" s="5">
        <f>(D4*E4)</f>
        <v>23.5</v>
      </c>
      <c r="H4" s="112"/>
      <c r="I4" s="96"/>
      <c r="J4" s="6" t="s">
        <v>15</v>
      </c>
      <c r="K4" s="7">
        <v>0.4</v>
      </c>
      <c r="L4" s="5">
        <f>(K4*$F$8)+F41</f>
        <v>10.4</v>
      </c>
      <c r="N4" s="93"/>
      <c r="O4" s="93"/>
      <c r="P4" s="93"/>
    </row>
    <row r="5" spans="1:16" ht="13.5">
      <c r="A5" s="108"/>
      <c r="B5" s="94" t="s">
        <v>16</v>
      </c>
      <c r="C5" s="94"/>
      <c r="D5" s="3"/>
      <c r="E5" s="4">
        <v>0.75</v>
      </c>
      <c r="F5" s="5">
        <f>(D5*E5)</f>
        <v>0</v>
      </c>
      <c r="H5" s="112"/>
      <c r="I5" s="96"/>
      <c r="J5" s="8" t="s">
        <v>0</v>
      </c>
      <c r="K5" s="9">
        <v>1</v>
      </c>
      <c r="L5" s="5">
        <f>K5*$F$8</f>
        <v>23.5</v>
      </c>
      <c r="N5" s="93"/>
      <c r="O5" s="93"/>
      <c r="P5" s="93"/>
    </row>
    <row r="6" spans="1:16" ht="13.5">
      <c r="A6" s="108"/>
      <c r="B6" s="94" t="s">
        <v>17</v>
      </c>
      <c r="C6" s="94"/>
      <c r="D6" s="3"/>
      <c r="E6" s="4">
        <v>1</v>
      </c>
      <c r="F6" s="5">
        <f>(D6*E6)</f>
        <v>0</v>
      </c>
      <c r="H6" s="112"/>
      <c r="I6" s="96"/>
      <c r="J6" s="10" t="s">
        <v>18</v>
      </c>
      <c r="K6" s="9">
        <v>0.05</v>
      </c>
      <c r="L6" s="5">
        <f>K6*$L$5</f>
        <v>1.175</v>
      </c>
      <c r="N6" s="93"/>
      <c r="O6" s="93"/>
      <c r="P6" s="93"/>
    </row>
    <row r="7" spans="1:16" ht="14.25" thickBot="1">
      <c r="A7" s="108"/>
      <c r="B7" s="113" t="s">
        <v>19</v>
      </c>
      <c r="C7" s="113"/>
      <c r="D7" s="74"/>
      <c r="E7" s="75">
        <v>2</v>
      </c>
      <c r="F7" s="64">
        <f>(D7*E7)</f>
        <v>0</v>
      </c>
      <c r="H7" s="112"/>
      <c r="I7" s="96"/>
      <c r="J7" s="106" t="s">
        <v>20</v>
      </c>
      <c r="K7" s="106"/>
      <c r="L7" s="64">
        <f>$F$32</f>
        <v>1</v>
      </c>
      <c r="N7" s="93"/>
      <c r="O7" s="93"/>
      <c r="P7" s="93"/>
    </row>
    <row r="8" spans="1:16" ht="14.25" thickBot="1">
      <c r="A8" s="109"/>
      <c r="B8" s="107" t="s">
        <v>8</v>
      </c>
      <c r="C8" s="107"/>
      <c r="D8" s="73">
        <f>SUM(D3:D7)</f>
        <v>47</v>
      </c>
      <c r="E8" s="73"/>
      <c r="F8" s="68">
        <f>SUM(F3:F7)</f>
        <v>23.5</v>
      </c>
      <c r="H8" s="112"/>
      <c r="I8" s="97"/>
      <c r="J8" s="98" t="s">
        <v>21</v>
      </c>
      <c r="K8" s="99"/>
      <c r="L8" s="68">
        <f>SUM(L3:L7)</f>
        <v>46.474999999999994</v>
      </c>
      <c r="N8" s="93"/>
      <c r="O8" s="93"/>
      <c r="P8" s="93"/>
    </row>
    <row r="9" spans="8:16" ht="13.5">
      <c r="H9" s="112"/>
      <c r="I9" s="120" t="s">
        <v>22</v>
      </c>
      <c r="J9" s="69" t="s">
        <v>23</v>
      </c>
      <c r="K9" s="70">
        <v>0.05</v>
      </c>
      <c r="L9" s="71">
        <f>K9*$L$26</f>
        <v>1.175</v>
      </c>
      <c r="N9" s="93"/>
      <c r="O9" s="93"/>
      <c r="P9" s="93"/>
    </row>
    <row r="10" spans="1:16" ht="13.5">
      <c r="A10" s="96" t="s">
        <v>24</v>
      </c>
      <c r="B10" s="91" t="s">
        <v>25</v>
      </c>
      <c r="C10" s="91"/>
      <c r="D10" s="91"/>
      <c r="E10" s="91"/>
      <c r="F10" s="91"/>
      <c r="H10" s="112"/>
      <c r="I10" s="96"/>
      <c r="J10" s="10" t="s">
        <v>26</v>
      </c>
      <c r="K10" s="9">
        <v>0.05</v>
      </c>
      <c r="L10" s="5">
        <f>K10*$L$26</f>
        <v>1.175</v>
      </c>
      <c r="N10" s="93"/>
      <c r="O10" s="93"/>
      <c r="P10" s="93"/>
    </row>
    <row r="11" spans="1:16" ht="13.5">
      <c r="A11" s="96"/>
      <c r="B11" s="92" t="s">
        <v>5</v>
      </c>
      <c r="C11" s="92"/>
      <c r="D11" s="2" t="s">
        <v>6</v>
      </c>
      <c r="E11" s="2" t="s">
        <v>7</v>
      </c>
      <c r="F11" s="2" t="s">
        <v>8</v>
      </c>
      <c r="H11" s="112"/>
      <c r="I11" s="96"/>
      <c r="J11" s="10" t="s">
        <v>27</v>
      </c>
      <c r="K11" s="7">
        <v>0.05</v>
      </c>
      <c r="L11" s="5">
        <f>K11*$L$26</f>
        <v>1.175</v>
      </c>
      <c r="N11" s="93"/>
      <c r="O11" s="93"/>
      <c r="P11" s="93"/>
    </row>
    <row r="12" spans="1:16" ht="13.5">
      <c r="A12" s="96"/>
      <c r="B12" s="94" t="s">
        <v>12</v>
      </c>
      <c r="C12" s="94"/>
      <c r="D12" s="3"/>
      <c r="E12" s="4">
        <v>0.25</v>
      </c>
      <c r="F12" s="5">
        <f>(D12*E12)</f>
        <v>0</v>
      </c>
      <c r="H12" s="112"/>
      <c r="I12" s="96"/>
      <c r="J12" s="10" t="s">
        <v>28</v>
      </c>
      <c r="K12" s="7"/>
      <c r="L12" s="5">
        <f>F42</f>
        <v>1</v>
      </c>
      <c r="N12" s="93"/>
      <c r="O12" s="93"/>
      <c r="P12" s="93"/>
    </row>
    <row r="13" spans="1:16" ht="13.5">
      <c r="A13" s="96"/>
      <c r="B13" s="94" t="s">
        <v>14</v>
      </c>
      <c r="C13" s="94"/>
      <c r="D13" s="3">
        <v>47</v>
      </c>
      <c r="E13" s="4">
        <v>0.5</v>
      </c>
      <c r="F13" s="5">
        <f>(D13*E13)</f>
        <v>23.5</v>
      </c>
      <c r="H13" s="112"/>
      <c r="I13" s="96"/>
      <c r="J13" s="10" t="s">
        <v>29</v>
      </c>
      <c r="K13" s="14">
        <v>0.05</v>
      </c>
      <c r="L13" s="5">
        <f>K13*$L$26</f>
        <v>1.175</v>
      </c>
      <c r="N13" s="93"/>
      <c r="O13" s="93"/>
      <c r="P13" s="93"/>
    </row>
    <row r="14" spans="1:16" ht="13.5">
      <c r="A14" s="96"/>
      <c r="B14" s="94" t="s">
        <v>16</v>
      </c>
      <c r="C14" s="94"/>
      <c r="D14" s="3"/>
      <c r="E14" s="4">
        <v>0.75</v>
      </c>
      <c r="F14" s="5">
        <f>(D14*E14)</f>
        <v>0</v>
      </c>
      <c r="H14" s="112"/>
      <c r="I14" s="96"/>
      <c r="J14" s="10" t="s">
        <v>30</v>
      </c>
      <c r="K14" s="13">
        <v>0.05</v>
      </c>
      <c r="L14" s="5">
        <f>K14*$L$26</f>
        <v>1.175</v>
      </c>
      <c r="N14" s="93"/>
      <c r="O14" s="93"/>
      <c r="P14" s="93"/>
    </row>
    <row r="15" spans="1:16" ht="14.25" thickBot="1">
      <c r="A15" s="96"/>
      <c r="B15" s="94" t="s">
        <v>17</v>
      </c>
      <c r="C15" s="94"/>
      <c r="D15" s="3"/>
      <c r="E15" s="4">
        <v>1</v>
      </c>
      <c r="F15" s="5">
        <f>(D15*E15)</f>
        <v>0</v>
      </c>
      <c r="H15" s="112"/>
      <c r="I15" s="96"/>
      <c r="J15" s="63" t="s">
        <v>31</v>
      </c>
      <c r="K15" s="65">
        <v>0.05</v>
      </c>
      <c r="L15" s="64">
        <f>(K15*$L$26)+F43</f>
        <v>2.175</v>
      </c>
      <c r="N15" s="93"/>
      <c r="O15" s="93"/>
      <c r="P15" s="93"/>
    </row>
    <row r="16" spans="1:16" ht="14.25" thickBot="1">
      <c r="A16" s="96"/>
      <c r="B16" s="113" t="s">
        <v>19</v>
      </c>
      <c r="C16" s="113"/>
      <c r="D16" s="74"/>
      <c r="E16" s="75">
        <v>2</v>
      </c>
      <c r="F16" s="64">
        <f>(D16*E16)</f>
        <v>0</v>
      </c>
      <c r="H16" s="112"/>
      <c r="I16" s="97"/>
      <c r="J16" s="139" t="s">
        <v>32</v>
      </c>
      <c r="K16" s="139"/>
      <c r="L16" s="68">
        <f>SUM(L9:L15)</f>
        <v>9.05</v>
      </c>
      <c r="N16" s="93"/>
      <c r="O16" s="93"/>
      <c r="P16" s="93"/>
    </row>
    <row r="17" spans="1:16" ht="14.25" customHeight="1" thickBot="1">
      <c r="A17" s="96"/>
      <c r="B17" s="140" t="s">
        <v>8</v>
      </c>
      <c r="C17" s="140"/>
      <c r="D17" s="76">
        <f>SUM(D12:D16)</f>
        <v>47</v>
      </c>
      <c r="E17" s="76"/>
      <c r="F17" s="77">
        <f>SUM(F12:F16)</f>
        <v>23.5</v>
      </c>
      <c r="H17" s="112"/>
      <c r="I17" s="100" t="s">
        <v>181</v>
      </c>
      <c r="J17" s="62" t="s">
        <v>179</v>
      </c>
      <c r="K17" s="72">
        <v>0.05</v>
      </c>
      <c r="L17" s="71">
        <f>K17*$L$26</f>
        <v>1.175</v>
      </c>
      <c r="N17" s="93"/>
      <c r="O17" s="93"/>
      <c r="P17" s="93"/>
    </row>
    <row r="18" spans="1:16" ht="14.25" thickBot="1">
      <c r="A18" s="96"/>
      <c r="H18" s="112"/>
      <c r="I18" s="100"/>
      <c r="J18" s="66" t="s">
        <v>180</v>
      </c>
      <c r="K18" s="67">
        <v>0.1</v>
      </c>
      <c r="L18" s="64">
        <f>K18*$L$26</f>
        <v>2.35</v>
      </c>
      <c r="N18" s="93"/>
      <c r="O18" s="93"/>
      <c r="P18" s="93"/>
    </row>
    <row r="19" spans="1:16" ht="14.25" thickBot="1">
      <c r="A19" s="96"/>
      <c r="H19" s="112"/>
      <c r="I19" s="101"/>
      <c r="J19" s="98" t="s">
        <v>33</v>
      </c>
      <c r="K19" s="99"/>
      <c r="L19" s="68">
        <f>SUM(L17:L18)</f>
        <v>3.5250000000000004</v>
      </c>
      <c r="N19" s="93"/>
      <c r="O19" s="93"/>
      <c r="P19" s="93"/>
    </row>
    <row r="20" spans="1:16" ht="14.25" customHeight="1" thickBot="1">
      <c r="A20" s="96"/>
      <c r="B20" s="141" t="s">
        <v>35</v>
      </c>
      <c r="C20" s="142"/>
      <c r="D20" s="142"/>
      <c r="E20" s="142"/>
      <c r="F20" s="143"/>
      <c r="H20" s="95"/>
      <c r="I20" s="107" t="s">
        <v>34</v>
      </c>
      <c r="J20" s="107"/>
      <c r="K20" s="107"/>
      <c r="L20" s="68">
        <f>SUM(L8,L16,L7,L19)</f>
        <v>60.04999999999999</v>
      </c>
      <c r="N20" s="93"/>
      <c r="O20" s="93"/>
      <c r="P20" s="93"/>
    </row>
    <row r="21" spans="1:16" ht="12.75">
      <c r="A21" s="96"/>
      <c r="B21" s="114" t="s">
        <v>38</v>
      </c>
      <c r="C21" s="115"/>
      <c r="D21" s="116"/>
      <c r="E21" s="2" t="s">
        <v>39</v>
      </c>
      <c r="F21" s="2" t="s">
        <v>8</v>
      </c>
      <c r="H21"/>
      <c r="J21"/>
      <c r="K21"/>
      <c r="L21"/>
      <c r="N21" s="93"/>
      <c r="O21" s="93"/>
      <c r="P21" s="93"/>
    </row>
    <row r="22" spans="1:16" ht="26.25" customHeight="1">
      <c r="A22" s="96"/>
      <c r="B22" s="117" t="s">
        <v>40</v>
      </c>
      <c r="C22" s="118"/>
      <c r="D22" s="119"/>
      <c r="E22" s="16">
        <v>0</v>
      </c>
      <c r="F22" s="5">
        <f aca="true" t="shared" si="0" ref="F22:F27">$F$17*E22</f>
        <v>0</v>
      </c>
      <c r="H22" s="127" t="s">
        <v>36</v>
      </c>
      <c r="I22" s="128"/>
      <c r="J22" s="6" t="s">
        <v>37</v>
      </c>
      <c r="K22" s="6"/>
      <c r="L22" s="15">
        <f>D8*F39</f>
        <v>11.75</v>
      </c>
      <c r="N22" s="93"/>
      <c r="O22" s="93"/>
      <c r="P22" s="93"/>
    </row>
    <row r="23" spans="1:16" ht="14.25" thickBot="1">
      <c r="A23" s="96"/>
      <c r="B23" s="117" t="s">
        <v>42</v>
      </c>
      <c r="C23" s="118"/>
      <c r="D23" s="119"/>
      <c r="E23" s="16">
        <v>1</v>
      </c>
      <c r="F23" s="5">
        <f t="shared" si="0"/>
        <v>23.5</v>
      </c>
      <c r="H23" s="129"/>
      <c r="I23" s="130"/>
      <c r="J23" s="63" t="s">
        <v>20</v>
      </c>
      <c r="K23" s="63"/>
      <c r="L23" s="83">
        <f>F33</f>
        <v>1</v>
      </c>
      <c r="N23" s="93"/>
      <c r="O23" s="93"/>
      <c r="P23" s="93"/>
    </row>
    <row r="24" spans="1:16" ht="13.5" customHeight="1" thickBot="1">
      <c r="A24" s="96"/>
      <c r="B24" s="117" t="s">
        <v>43</v>
      </c>
      <c r="C24" s="118"/>
      <c r="D24" s="119"/>
      <c r="E24" s="16">
        <v>0</v>
      </c>
      <c r="F24" s="5">
        <f t="shared" si="0"/>
        <v>0</v>
      </c>
      <c r="H24" s="131"/>
      <c r="I24" s="132"/>
      <c r="J24" s="76" t="s">
        <v>41</v>
      </c>
      <c r="K24" s="76"/>
      <c r="L24" s="77">
        <f>L22+L23</f>
        <v>12.75</v>
      </c>
      <c r="N24" s="93"/>
      <c r="O24" s="93"/>
      <c r="P24" s="93"/>
    </row>
    <row r="25" spans="1:16" ht="12.75">
      <c r="A25" s="96"/>
      <c r="B25" s="117" t="s">
        <v>46</v>
      </c>
      <c r="C25" s="118"/>
      <c r="D25" s="119"/>
      <c r="E25" s="16">
        <v>0</v>
      </c>
      <c r="F25" s="5">
        <f t="shared" si="0"/>
        <v>0</v>
      </c>
      <c r="N25" s="93"/>
      <c r="O25" s="93"/>
      <c r="P25" s="93"/>
    </row>
    <row r="26" spans="1:16" ht="33.75" customHeight="1">
      <c r="A26" s="96"/>
      <c r="B26" s="117" t="s">
        <v>47</v>
      </c>
      <c r="C26" s="118"/>
      <c r="D26" s="119"/>
      <c r="E26" s="16">
        <v>0</v>
      </c>
      <c r="F26" s="5">
        <f t="shared" si="0"/>
        <v>0</v>
      </c>
      <c r="H26" s="121" t="s">
        <v>44</v>
      </c>
      <c r="I26" s="122"/>
      <c r="J26" s="8" t="s">
        <v>45</v>
      </c>
      <c r="K26" s="8"/>
      <c r="L26" s="15">
        <f>F28</f>
        <v>23.5</v>
      </c>
      <c r="N26" s="93"/>
      <c r="O26" s="93"/>
      <c r="P26" s="93"/>
    </row>
    <row r="27" spans="1:16" ht="14.25" thickBot="1">
      <c r="A27" s="96"/>
      <c r="B27" s="133" t="s">
        <v>49</v>
      </c>
      <c r="C27" s="134"/>
      <c r="D27" s="135"/>
      <c r="E27" s="78">
        <v>0</v>
      </c>
      <c r="F27" s="64">
        <f t="shared" si="0"/>
        <v>0</v>
      </c>
      <c r="H27" s="123"/>
      <c r="I27" s="124"/>
      <c r="J27" s="10" t="s">
        <v>27</v>
      </c>
      <c r="K27" s="13">
        <v>0.05</v>
      </c>
      <c r="L27" s="15">
        <f>K27*$L$26</f>
        <v>1.175</v>
      </c>
      <c r="N27" s="93"/>
      <c r="O27" s="93"/>
      <c r="P27" s="93"/>
    </row>
    <row r="28" spans="1:16" ht="14.25" thickBot="1">
      <c r="A28" s="96"/>
      <c r="B28" s="136" t="s">
        <v>8</v>
      </c>
      <c r="C28" s="137"/>
      <c r="D28" s="137"/>
      <c r="E28" s="138"/>
      <c r="F28" s="77">
        <f>SUM(F22:F27)</f>
        <v>23.5</v>
      </c>
      <c r="H28" s="123"/>
      <c r="I28" s="124"/>
      <c r="J28" s="10" t="s">
        <v>48</v>
      </c>
      <c r="K28" s="13">
        <v>0.05</v>
      </c>
      <c r="L28" s="15">
        <f>K28*$L$26</f>
        <v>1.175</v>
      </c>
      <c r="N28" s="93"/>
      <c r="O28" s="93"/>
      <c r="P28" s="93"/>
    </row>
    <row r="29" spans="8:16" ht="13.5">
      <c r="H29" s="123"/>
      <c r="I29" s="124"/>
      <c r="J29" s="10" t="s">
        <v>50</v>
      </c>
      <c r="K29" s="13">
        <v>0.05</v>
      </c>
      <c r="L29" s="15">
        <f>K29*$L$26</f>
        <v>1.175</v>
      </c>
      <c r="N29" s="93"/>
      <c r="O29" s="93"/>
      <c r="P29" s="93"/>
    </row>
    <row r="30" spans="1:16" ht="13.5">
      <c r="A30" s="96" t="s">
        <v>20</v>
      </c>
      <c r="B30" s="141" t="s">
        <v>53</v>
      </c>
      <c r="C30" s="142"/>
      <c r="D30" s="142"/>
      <c r="E30" s="142"/>
      <c r="F30" s="143"/>
      <c r="H30" s="123"/>
      <c r="I30" s="124"/>
      <c r="J30" s="8" t="s">
        <v>51</v>
      </c>
      <c r="K30" s="7">
        <v>0.3</v>
      </c>
      <c r="L30" s="15">
        <f>F17*K30</f>
        <v>7.05</v>
      </c>
      <c r="N30" s="93"/>
      <c r="O30" s="93"/>
      <c r="P30" s="93"/>
    </row>
    <row r="31" spans="1:16" ht="16.5" customHeight="1">
      <c r="A31" s="96"/>
      <c r="B31" s="17" t="s">
        <v>54</v>
      </c>
      <c r="C31" s="17" t="s">
        <v>55</v>
      </c>
      <c r="D31" s="2" t="s">
        <v>56</v>
      </c>
      <c r="E31" s="17" t="s">
        <v>57</v>
      </c>
      <c r="F31" s="2" t="s">
        <v>8</v>
      </c>
      <c r="H31" s="123"/>
      <c r="I31" s="124"/>
      <c r="J31" s="61" t="s">
        <v>52</v>
      </c>
      <c r="K31" s="61"/>
      <c r="L31" s="12">
        <f>SUM(L26:L30)</f>
        <v>34.075</v>
      </c>
      <c r="N31" s="93"/>
      <c r="O31" s="93"/>
      <c r="P31" s="93"/>
    </row>
    <row r="32" spans="1:16" ht="14.25" thickBot="1">
      <c r="A32" s="96"/>
      <c r="B32" s="18" t="s">
        <v>59</v>
      </c>
      <c r="C32" s="19">
        <v>1</v>
      </c>
      <c r="D32" s="19">
        <v>1</v>
      </c>
      <c r="E32" s="20">
        <v>1</v>
      </c>
      <c r="F32" s="4">
        <f>C32*D32*E32</f>
        <v>1</v>
      </c>
      <c r="H32" s="123"/>
      <c r="I32" s="124"/>
      <c r="J32" s="84" t="s">
        <v>20</v>
      </c>
      <c r="K32" s="85"/>
      <c r="L32" s="83">
        <f>$F$34</f>
        <v>1</v>
      </c>
      <c r="N32" s="93"/>
      <c r="O32" s="93"/>
      <c r="P32" s="93"/>
    </row>
    <row r="33" spans="1:16" ht="12.75" customHeight="1" thickBot="1">
      <c r="A33" s="96"/>
      <c r="B33" s="21" t="s">
        <v>60</v>
      </c>
      <c r="C33" s="19">
        <v>1</v>
      </c>
      <c r="D33" s="19">
        <v>1</v>
      </c>
      <c r="E33" s="20">
        <v>1</v>
      </c>
      <c r="F33" s="4">
        <f>C33*D33*E33</f>
        <v>1</v>
      </c>
      <c r="H33" s="125"/>
      <c r="I33" s="126"/>
      <c r="J33" s="76" t="s">
        <v>58</v>
      </c>
      <c r="K33" s="76"/>
      <c r="L33" s="77">
        <f>SUM(L31:L32)</f>
        <v>35.075</v>
      </c>
      <c r="N33" s="93"/>
      <c r="O33" s="93"/>
      <c r="P33" s="93"/>
    </row>
    <row r="34" spans="1:16" ht="13.5" thickBot="1">
      <c r="A34" s="96"/>
      <c r="B34" s="79" t="s">
        <v>44</v>
      </c>
      <c r="C34" s="80">
        <v>1</v>
      </c>
      <c r="D34" s="80">
        <v>1</v>
      </c>
      <c r="E34" s="81">
        <v>1</v>
      </c>
      <c r="F34" s="75">
        <f>C34*D34*E34</f>
        <v>1</v>
      </c>
      <c r="H34"/>
      <c r="I34"/>
      <c r="J34"/>
      <c r="K34"/>
      <c r="L34"/>
      <c r="N34" s="93"/>
      <c r="O34" s="93"/>
      <c r="P34" s="93"/>
    </row>
    <row r="35" spans="1:16" ht="15" customHeight="1" thickBot="1">
      <c r="A35" s="96"/>
      <c r="B35" s="144" t="s">
        <v>8</v>
      </c>
      <c r="C35" s="145"/>
      <c r="D35" s="145"/>
      <c r="E35" s="146"/>
      <c r="F35" s="82">
        <f>SUM(F32:F34)</f>
        <v>3</v>
      </c>
      <c r="H35" s="121" t="s">
        <v>61</v>
      </c>
      <c r="I35" s="122"/>
      <c r="J35" s="104" t="str">
        <f>J8</f>
        <v>Subtotal Análise e Escrita</v>
      </c>
      <c r="K35" s="105"/>
      <c r="L35" s="15">
        <f>L8</f>
        <v>46.474999999999994</v>
      </c>
      <c r="N35" s="93"/>
      <c r="O35" s="93"/>
      <c r="P35" s="93"/>
    </row>
    <row r="36" spans="8:16" ht="13.5">
      <c r="H36" s="123"/>
      <c r="I36" s="124"/>
      <c r="J36" s="104" t="str">
        <f>J16</f>
        <v>Subtotal Suporte à Execução</v>
      </c>
      <c r="K36" s="105"/>
      <c r="L36" s="15">
        <f>L16</f>
        <v>9.05</v>
      </c>
      <c r="N36" s="93"/>
      <c r="O36" s="93"/>
      <c r="P36" s="93"/>
    </row>
    <row r="37" spans="1:16" ht="14.25" thickBot="1">
      <c r="A37" s="96" t="s">
        <v>63</v>
      </c>
      <c r="B37" s="141" t="s">
        <v>63</v>
      </c>
      <c r="C37" s="142"/>
      <c r="D37" s="142"/>
      <c r="E37" s="142"/>
      <c r="F37" s="143"/>
      <c r="H37" s="123"/>
      <c r="I37" s="124"/>
      <c r="J37" s="147" t="str">
        <f>J19</f>
        <v>Subtotal Apoio aos testes de aceitação</v>
      </c>
      <c r="K37" s="148"/>
      <c r="L37" s="83">
        <f>L19</f>
        <v>3.5250000000000004</v>
      </c>
      <c r="N37" s="93"/>
      <c r="O37" s="93"/>
      <c r="P37" s="93"/>
    </row>
    <row r="38" spans="1:16" ht="14.25" thickBot="1">
      <c r="A38" s="96"/>
      <c r="B38" s="114" t="s">
        <v>64</v>
      </c>
      <c r="C38" s="115"/>
      <c r="D38" s="115"/>
      <c r="E38" s="116"/>
      <c r="F38" s="2" t="s">
        <v>65</v>
      </c>
      <c r="H38" s="123"/>
      <c r="I38" s="124"/>
      <c r="J38" s="102" t="s">
        <v>62</v>
      </c>
      <c r="K38" s="103"/>
      <c r="L38" s="77">
        <f>SUM(L35:L37)</f>
        <v>59.04999999999999</v>
      </c>
      <c r="N38" s="93"/>
      <c r="O38" s="93"/>
      <c r="P38" s="93"/>
    </row>
    <row r="39" spans="1:12" ht="14.25" thickBot="1">
      <c r="A39" s="96"/>
      <c r="B39" s="117" t="s">
        <v>67</v>
      </c>
      <c r="C39" s="118"/>
      <c r="D39" s="118"/>
      <c r="E39" s="119"/>
      <c r="F39" s="15">
        <v>0.25</v>
      </c>
      <c r="H39" s="123"/>
      <c r="I39" s="124"/>
      <c r="J39" s="87"/>
      <c r="K39" s="88"/>
      <c r="L39" s="88"/>
    </row>
    <row r="40" spans="1:12" ht="14.25" thickBot="1">
      <c r="A40" s="96"/>
      <c r="B40" s="117" t="s">
        <v>68</v>
      </c>
      <c r="C40" s="118"/>
      <c r="D40" s="118"/>
      <c r="E40" s="119"/>
      <c r="F40" s="15">
        <v>1</v>
      </c>
      <c r="H40" s="123"/>
      <c r="I40" s="124"/>
      <c r="J40" s="98" t="s">
        <v>66</v>
      </c>
      <c r="K40" s="99"/>
      <c r="L40" s="68">
        <f>L24</f>
        <v>12.75</v>
      </c>
    </row>
    <row r="41" spans="1:12" ht="14.25" thickBot="1">
      <c r="A41" s="96"/>
      <c r="B41" s="117" t="s">
        <v>70</v>
      </c>
      <c r="C41" s="118"/>
      <c r="D41" s="118"/>
      <c r="E41" s="119"/>
      <c r="F41" s="15">
        <v>1</v>
      </c>
      <c r="H41" s="123"/>
      <c r="I41" s="124"/>
      <c r="J41" s="87"/>
      <c r="K41" s="88"/>
      <c r="L41" s="88"/>
    </row>
    <row r="42" spans="1:12" ht="14.25" thickBot="1">
      <c r="A42" s="96"/>
      <c r="B42" s="117" t="s">
        <v>71</v>
      </c>
      <c r="C42" s="118"/>
      <c r="D42" s="118"/>
      <c r="E42" s="119"/>
      <c r="F42" s="15">
        <v>1</v>
      </c>
      <c r="H42" s="123"/>
      <c r="I42" s="124"/>
      <c r="J42" s="98" t="s">
        <v>69</v>
      </c>
      <c r="K42" s="99"/>
      <c r="L42" s="68">
        <f>L33</f>
        <v>35.075</v>
      </c>
    </row>
    <row r="43" spans="1:12" ht="14.25" thickBot="1">
      <c r="A43" s="96"/>
      <c r="B43" s="94" t="s">
        <v>73</v>
      </c>
      <c r="C43" s="94"/>
      <c r="D43" s="94"/>
      <c r="E43" s="94"/>
      <c r="F43" s="15">
        <v>1</v>
      </c>
      <c r="H43" s="123"/>
      <c r="I43" s="124"/>
      <c r="J43" s="89"/>
      <c r="K43" s="90"/>
      <c r="L43" s="90"/>
    </row>
    <row r="44" spans="8:12" ht="12.75" customHeight="1" thickBot="1">
      <c r="H44" s="125"/>
      <c r="I44" s="126"/>
      <c r="J44" s="149" t="s">
        <v>72</v>
      </c>
      <c r="K44" s="150"/>
      <c r="L44" s="86">
        <f>L38+L40+L42</f>
        <v>106.87499999999999</v>
      </c>
    </row>
    <row r="45" ht="12.75"/>
    <row r="46" spans="8:12" ht="30" customHeight="1">
      <c r="H46" s="153" t="s">
        <v>74</v>
      </c>
      <c r="I46" s="154"/>
      <c r="J46" s="151" t="s">
        <v>75</v>
      </c>
      <c r="K46" s="152"/>
      <c r="L46" s="22">
        <f>L38+L40</f>
        <v>71.79999999999998</v>
      </c>
    </row>
    <row r="47" spans="8:12" ht="12.75">
      <c r="H47" s="155"/>
      <c r="I47" s="156"/>
      <c r="J47" s="151" t="s">
        <v>76</v>
      </c>
      <c r="K47" s="152"/>
      <c r="L47" s="22">
        <f>L38+L42</f>
        <v>94.125</v>
      </c>
    </row>
    <row r="48" ht="12.75"/>
  </sheetData>
  <sheetProtection sheet="1"/>
  <mergeCells count="64">
    <mergeCell ref="J46:K46"/>
    <mergeCell ref="J47:K47"/>
    <mergeCell ref="H46:I47"/>
    <mergeCell ref="B43:E43"/>
    <mergeCell ref="A37:A43"/>
    <mergeCell ref="B37:F37"/>
    <mergeCell ref="B38:E38"/>
    <mergeCell ref="B39:E39"/>
    <mergeCell ref="B40:E40"/>
    <mergeCell ref="J42:K42"/>
    <mergeCell ref="J44:K44"/>
    <mergeCell ref="H35:I44"/>
    <mergeCell ref="B41:E41"/>
    <mergeCell ref="B42:E42"/>
    <mergeCell ref="A30:A35"/>
    <mergeCell ref="B30:F30"/>
    <mergeCell ref="B35:E35"/>
    <mergeCell ref="B23:D23"/>
    <mergeCell ref="B24:D24"/>
    <mergeCell ref="B25:D25"/>
    <mergeCell ref="J37:K37"/>
    <mergeCell ref="J40:K40"/>
    <mergeCell ref="B27:D27"/>
    <mergeCell ref="B28:E28"/>
    <mergeCell ref="J16:K16"/>
    <mergeCell ref="B17:C17"/>
    <mergeCell ref="I20:K20"/>
    <mergeCell ref="B20:F20"/>
    <mergeCell ref="B22:D22"/>
    <mergeCell ref="I9:I16"/>
    <mergeCell ref="A10:A28"/>
    <mergeCell ref="B10:F10"/>
    <mergeCell ref="B11:C11"/>
    <mergeCell ref="B12:C12"/>
    <mergeCell ref="B13:C13"/>
    <mergeCell ref="H26:I33"/>
    <mergeCell ref="H22:I24"/>
    <mergeCell ref="B26:D26"/>
    <mergeCell ref="B16:C16"/>
    <mergeCell ref="B4:C4"/>
    <mergeCell ref="B5:C5"/>
    <mergeCell ref="B6:C6"/>
    <mergeCell ref="B7:C7"/>
    <mergeCell ref="B21:D21"/>
    <mergeCell ref="J7:K7"/>
    <mergeCell ref="B8:C8"/>
    <mergeCell ref="J8:K8"/>
    <mergeCell ref="A1:A8"/>
    <mergeCell ref="B1:F1"/>
    <mergeCell ref="I1:I2"/>
    <mergeCell ref="J1:L1"/>
    <mergeCell ref="H1:H20"/>
    <mergeCell ref="B14:C14"/>
    <mergeCell ref="B15:C15"/>
    <mergeCell ref="N1:P1"/>
    <mergeCell ref="B2:C2"/>
    <mergeCell ref="N2:P38"/>
    <mergeCell ref="B3:C3"/>
    <mergeCell ref="I3:I8"/>
    <mergeCell ref="J19:K19"/>
    <mergeCell ref="I17:I19"/>
    <mergeCell ref="J38:K38"/>
    <mergeCell ref="J35:K35"/>
    <mergeCell ref="J36:K36"/>
  </mergeCells>
  <conditionalFormatting sqref="F3:F7">
    <cfRule type="cellIs" priority="3" dxfId="0" operator="notEqual" stopIfTrue="1">
      <formula>"#REF!"</formula>
    </cfRule>
  </conditionalFormatting>
  <conditionalFormatting sqref="F12:F16">
    <cfRule type="cellIs" priority="4" dxfId="0" operator="notEqual" stopIfTrue="1">
      <formula>"#REF!"</formula>
    </cfRule>
  </conditionalFormatting>
  <conditionalFormatting sqref="F22:F27">
    <cfRule type="cellIs" priority="5" dxfId="0" operator="notEqual" stopIfTrue="1">
      <formula>"#REF!"</formula>
    </cfRule>
  </conditionalFormatting>
  <conditionalFormatting sqref="E3:E7">
    <cfRule type="cellIs" priority="6" dxfId="0" operator="notEqual" stopIfTrue="1">
      <formula>"#REF!"</formula>
    </cfRule>
  </conditionalFormatting>
  <conditionalFormatting sqref="E12:E16">
    <cfRule type="cellIs" priority="7" dxfId="0" operator="notEqual" stopIfTrue="1">
      <formula>"#REF!"</formula>
    </cfRule>
  </conditionalFormatting>
  <conditionalFormatting sqref="L6">
    <cfRule type="cellIs" priority="8" dxfId="0" operator="notEqual" stopIfTrue="1">
      <formula>"#REF!"</formula>
    </cfRule>
  </conditionalFormatting>
  <conditionalFormatting sqref="K5">
    <cfRule type="cellIs" priority="9" dxfId="0" operator="notEqual" stopIfTrue="1">
      <formula>"#REF!"</formula>
    </cfRule>
  </conditionalFormatting>
  <conditionalFormatting sqref="K6">
    <cfRule type="cellIs" priority="10" dxfId="0" operator="notEqual" stopIfTrue="1">
      <formula>"#REF!"</formula>
    </cfRule>
  </conditionalFormatting>
  <conditionalFormatting sqref="L4:L5">
    <cfRule type="cellIs" priority="11" dxfId="0" operator="notEqual" stopIfTrue="1">
      <formula>"#REF!"</formula>
    </cfRule>
  </conditionalFormatting>
  <conditionalFormatting sqref="L3:L4">
    <cfRule type="cellIs" priority="12" dxfId="0" operator="notEqual" stopIfTrue="1">
      <formula>"#REF!"</formula>
    </cfRule>
  </conditionalFormatting>
  <conditionalFormatting sqref="K9:K10">
    <cfRule type="cellIs" priority="13" dxfId="0" operator="notEqual" stopIfTrue="1">
      <formula>"#REF!"</formula>
    </cfRule>
  </conditionalFormatting>
  <conditionalFormatting sqref="L10">
    <cfRule type="cellIs" priority="14" dxfId="0" operator="notEqual" stopIfTrue="1">
      <formula>"#REF!"</formula>
    </cfRule>
  </conditionalFormatting>
  <conditionalFormatting sqref="K9">
    <cfRule type="cellIs" priority="15" dxfId="0" operator="notEqual" stopIfTrue="1">
      <formula>"#REF!"</formula>
    </cfRule>
  </conditionalFormatting>
  <conditionalFormatting sqref="K9">
    <cfRule type="cellIs" priority="16" dxfId="0" operator="notEqual" stopIfTrue="1">
      <formula>"#REF!"</formula>
    </cfRule>
  </conditionalFormatting>
  <conditionalFormatting sqref="K14">
    <cfRule type="cellIs" priority="17" dxfId="0" operator="notEqual" stopIfTrue="1">
      <formula>"#REF!"</formula>
    </cfRule>
  </conditionalFormatting>
  <conditionalFormatting sqref="K14">
    <cfRule type="cellIs" priority="18" dxfId="0" operator="notEqual" stopIfTrue="1">
      <formula>"#REF!"</formula>
    </cfRule>
  </conditionalFormatting>
  <conditionalFormatting sqref="K13">
    <cfRule type="cellIs" priority="19" dxfId="0" operator="notEqual" stopIfTrue="1">
      <formula>"#REF!"</formula>
    </cfRule>
  </conditionalFormatting>
  <conditionalFormatting sqref="K13">
    <cfRule type="cellIs" priority="20" dxfId="0" operator="notEqual" stopIfTrue="1">
      <formula>"#REF!"</formula>
    </cfRule>
  </conditionalFormatting>
  <conditionalFormatting sqref="K16">
    <cfRule type="cellIs" priority="21" dxfId="0" operator="notEqual" stopIfTrue="1">
      <formula>"#REF!"</formula>
    </cfRule>
  </conditionalFormatting>
  <conditionalFormatting sqref="K15">
    <cfRule type="cellIs" priority="22" dxfId="0" operator="notEqual" stopIfTrue="1">
      <formula>"#REF!"</formula>
    </cfRule>
  </conditionalFormatting>
  <conditionalFormatting sqref="K15">
    <cfRule type="cellIs" priority="23" dxfId="0" operator="notEqual" stopIfTrue="1">
      <formula>"#REF!"</formula>
    </cfRule>
  </conditionalFormatting>
  <conditionalFormatting sqref="L15">
    <cfRule type="cellIs" priority="24" dxfId="0" operator="notEqual" stopIfTrue="1">
      <formula>"#REF!"</formula>
    </cfRule>
  </conditionalFormatting>
  <conditionalFormatting sqref="L14">
    <cfRule type="cellIs" priority="25" dxfId="0" operator="notEqual" stopIfTrue="1">
      <formula>"#REF!"</formula>
    </cfRule>
  </conditionalFormatting>
  <conditionalFormatting sqref="L28">
    <cfRule type="cellIs" priority="26" dxfId="0" operator="notEqual" stopIfTrue="1">
      <formula>"#REF!"</formula>
    </cfRule>
  </conditionalFormatting>
  <conditionalFormatting sqref="L7">
    <cfRule type="cellIs" priority="31" dxfId="0" operator="notEqual" stopIfTrue="1">
      <formula>"#REF!"</formula>
    </cfRule>
  </conditionalFormatting>
  <conditionalFormatting sqref="L13">
    <cfRule type="cellIs" priority="32" dxfId="0" operator="notEqual" stopIfTrue="1">
      <formula>"#REF!"</formula>
    </cfRule>
  </conditionalFormatting>
  <conditionalFormatting sqref="L11:L12">
    <cfRule type="cellIs" priority="33" dxfId="0" operator="notEqual" stopIfTrue="1">
      <formula>"#REF!"</formula>
    </cfRule>
  </conditionalFormatting>
  <conditionalFormatting sqref="L17:L18">
    <cfRule type="cellIs" priority="2" dxfId="0" operator="notEqual" stopIfTrue="1">
      <formula>"#REF!"</formula>
    </cfRule>
  </conditionalFormatting>
  <conditionalFormatting sqref="L9">
    <cfRule type="cellIs" priority="1" dxfId="0" operator="notEqual" stopIfTrue="1">
      <formula>"#REF!"</formula>
    </cfRule>
  </conditionalFormatting>
  <printOptions/>
  <pageMargins left="0.7875" right="0.7875" top="1.025" bottom="1.025" header="0.7875" footer="0.7875"/>
  <pageSetup horizontalDpi="300" verticalDpi="300" orientation="portrait" paperSize="9"/>
  <headerFooter alignWithMargins="0">
    <oddHeader>&amp;C&amp;A</oddHeader>
    <oddFooter>&amp;CPágina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H27"/>
  <sheetViews>
    <sheetView showGridLines="0" zoomScale="120" zoomScaleNormal="120" zoomScalePageLayoutView="0" workbookViewId="0" topLeftCell="A1">
      <selection activeCell="C2" sqref="C2"/>
    </sheetView>
  </sheetViews>
  <sheetFormatPr defaultColWidth="11.140625" defaultRowHeight="12.75"/>
  <cols>
    <col min="1" max="1" width="3.57421875" style="1" customWidth="1"/>
    <col min="2" max="2" width="25.140625" style="1" customWidth="1"/>
    <col min="3" max="3" width="9.00390625" style="1" customWidth="1"/>
    <col min="4" max="4" width="11.140625" style="1" customWidth="1"/>
    <col min="5" max="5" width="15.57421875" style="1" customWidth="1"/>
    <col min="6" max="6" width="13.57421875" style="1" customWidth="1"/>
    <col min="7" max="16384" width="11.140625" style="1" customWidth="1"/>
  </cols>
  <sheetData>
    <row r="1" spans="2:7" ht="12.75">
      <c r="B1" s="91" t="s">
        <v>77</v>
      </c>
      <c r="C1" s="91"/>
      <c r="E1" s="158" t="s">
        <v>78</v>
      </c>
      <c r="F1" s="158"/>
      <c r="G1" s="158"/>
    </row>
    <row r="2" spans="1:7" ht="13.5">
      <c r="A2" s="96" t="s">
        <v>79</v>
      </c>
      <c r="B2" s="10" t="s">
        <v>80</v>
      </c>
      <c r="C2" s="23"/>
      <c r="E2" s="10" t="s">
        <v>81</v>
      </c>
      <c r="F2" s="24">
        <f>'FT'!L46</f>
        <v>71.79999999999998</v>
      </c>
      <c r="G2" s="24" t="s">
        <v>82</v>
      </c>
    </row>
    <row r="3" spans="1:7" ht="13.5">
      <c r="A3" s="96"/>
      <c r="B3" s="10" t="s">
        <v>83</v>
      </c>
      <c r="C3" s="25">
        <f>H21</f>
        <v>6.75</v>
      </c>
      <c r="E3" s="10" t="s">
        <v>25</v>
      </c>
      <c r="F3" s="24">
        <f>'FT'!L42</f>
        <v>35.075</v>
      </c>
      <c r="G3" s="24">
        <f>F2+F3</f>
        <v>106.87499999999999</v>
      </c>
    </row>
    <row r="4" spans="1:7" ht="13.5">
      <c r="A4" s="96"/>
      <c r="B4" s="10" t="s">
        <v>84</v>
      </c>
      <c r="C4" s="26" t="e">
        <f>DIATRABALHO(C2,C3)</f>
        <v>#N/A</v>
      </c>
      <c r="E4" s="10" t="s">
        <v>85</v>
      </c>
      <c r="F4" s="24">
        <f>EstimativaAmb!G8</f>
        <v>0</v>
      </c>
      <c r="G4" s="24">
        <f>G3+F4</f>
        <v>106.87499999999999</v>
      </c>
    </row>
    <row r="5" spans="1:3" ht="13.5">
      <c r="A5" s="96" t="s">
        <v>24</v>
      </c>
      <c r="B5" s="10" t="s">
        <v>86</v>
      </c>
      <c r="C5" s="23"/>
    </row>
    <row r="6" spans="1:7" ht="13.5">
      <c r="A6" s="96"/>
      <c r="B6" s="10" t="s">
        <v>87</v>
      </c>
      <c r="C6" s="25">
        <f>H23+H25</f>
        <v>5</v>
      </c>
      <c r="E6" s="91" t="s">
        <v>4</v>
      </c>
      <c r="F6" s="91"/>
      <c r="G6" s="91"/>
    </row>
    <row r="7" spans="1:7" ht="13.5">
      <c r="A7" s="96"/>
      <c r="B7" s="10" t="s">
        <v>88</v>
      </c>
      <c r="C7" s="26" t="e">
        <f>DIATRABALHO(C5,C6)</f>
        <v>#N/A</v>
      </c>
      <c r="E7" s="159"/>
      <c r="F7" s="159"/>
      <c r="G7" s="159"/>
    </row>
    <row r="8" spans="2:7" ht="12.75">
      <c r="B8" s="27" t="s">
        <v>89</v>
      </c>
      <c r="C8" s="11">
        <f>C3+C6</f>
        <v>11.75</v>
      </c>
      <c r="E8" s="159"/>
      <c r="F8" s="159"/>
      <c r="G8" s="159"/>
    </row>
    <row r="9" spans="1:7" ht="13.5">
      <c r="A9" s="96" t="s">
        <v>90</v>
      </c>
      <c r="B9" s="10" t="s">
        <v>91</v>
      </c>
      <c r="C9" s="28">
        <v>3</v>
      </c>
      <c r="E9" s="159"/>
      <c r="F9" s="159"/>
      <c r="G9" s="159"/>
    </row>
    <row r="10" spans="1:7" ht="13.5">
      <c r="A10" s="96"/>
      <c r="B10" s="10" t="s">
        <v>92</v>
      </c>
      <c r="C10" s="28">
        <v>1</v>
      </c>
      <c r="E10" s="159"/>
      <c r="F10" s="159"/>
      <c r="G10" s="159"/>
    </row>
    <row r="11" spans="1:7" ht="13.5">
      <c r="A11" s="96"/>
      <c r="B11" s="10" t="s">
        <v>93</v>
      </c>
      <c r="C11" s="25">
        <f>IF(C9&gt;1,C9-1,0)</f>
        <v>2</v>
      </c>
      <c r="E11" s="159"/>
      <c r="F11" s="159"/>
      <c r="G11" s="159"/>
    </row>
    <row r="12" spans="1:7" ht="13.5">
      <c r="A12" s="96"/>
      <c r="B12" s="29" t="s">
        <v>94</v>
      </c>
      <c r="C12" s="30">
        <f>C10*C11</f>
        <v>2</v>
      </c>
      <c r="E12" s="159"/>
      <c r="F12" s="159"/>
      <c r="G12" s="159"/>
    </row>
    <row r="13" spans="1:8" s="32" customFormat="1" ht="13.5">
      <c r="A13" s="1"/>
      <c r="B13" s="10" t="s">
        <v>95</v>
      </c>
      <c r="C13" s="31">
        <v>0.9</v>
      </c>
      <c r="D13" s="1"/>
      <c r="E13" s="159"/>
      <c r="F13" s="159"/>
      <c r="G13" s="159"/>
      <c r="H13" s="1"/>
    </row>
    <row r="14" spans="2:7" ht="13.5">
      <c r="B14" s="10" t="s">
        <v>96</v>
      </c>
      <c r="C14" s="25">
        <f>(1-C13)*C8</f>
        <v>1.1749999999999998</v>
      </c>
      <c r="E14" s="159"/>
      <c r="F14" s="159"/>
      <c r="G14" s="159"/>
    </row>
    <row r="15" spans="2:3" ht="12.75">
      <c r="B15" s="27" t="s">
        <v>97</v>
      </c>
      <c r="C15" s="11">
        <f>C12+C14</f>
        <v>3.175</v>
      </c>
    </row>
    <row r="16" spans="2:7" ht="12.75">
      <c r="B16" s="11" t="s">
        <v>98</v>
      </c>
      <c r="C16" s="11">
        <f>C8+C15</f>
        <v>14.925</v>
      </c>
      <c r="E16" s="157" t="s">
        <v>99</v>
      </c>
      <c r="F16" s="157"/>
      <c r="G16" s="11">
        <f>C16</f>
        <v>14.925</v>
      </c>
    </row>
    <row r="17" spans="2:7" ht="12.75">
      <c r="B17" s="11" t="s">
        <v>100</v>
      </c>
      <c r="C17" s="33" t="e">
        <f>DIATRABALHO(C7,C15)</f>
        <v>#N/A</v>
      </c>
      <c r="E17" s="157" t="s">
        <v>101</v>
      </c>
      <c r="F17" s="157"/>
      <c r="G17" s="34" t="e">
        <f>C17</f>
        <v>#N/A</v>
      </c>
    </row>
    <row r="18" ht="12.75"/>
    <row r="19" spans="2:8" ht="12.75">
      <c r="B19" s="91" t="s">
        <v>102</v>
      </c>
      <c r="C19" s="91"/>
      <c r="D19" s="91"/>
      <c r="E19" s="91"/>
      <c r="F19" s="91"/>
      <c r="G19" s="91"/>
      <c r="H19" s="91"/>
    </row>
    <row r="20" spans="2:8" ht="33.75">
      <c r="B20" s="17" t="s">
        <v>103</v>
      </c>
      <c r="C20" s="17" t="s">
        <v>104</v>
      </c>
      <c r="D20" s="17" t="s">
        <v>105</v>
      </c>
      <c r="E20" s="17" t="s">
        <v>106</v>
      </c>
      <c r="F20" s="17" t="s">
        <v>107</v>
      </c>
      <c r="G20" s="17" t="s">
        <v>108</v>
      </c>
      <c r="H20" s="17" t="s">
        <v>109</v>
      </c>
    </row>
    <row r="21" spans="2:8" ht="13.5">
      <c r="B21" s="10" t="s">
        <v>110</v>
      </c>
      <c r="C21" s="35">
        <v>8</v>
      </c>
      <c r="D21" s="28">
        <v>1</v>
      </c>
      <c r="E21" s="35">
        <f aca="true" t="shared" si="0" ref="E21:E26">C21*D21</f>
        <v>8</v>
      </c>
      <c r="F21" s="25">
        <f>ROUNDUP($F$2/E21,0)</f>
        <v>9</v>
      </c>
      <c r="G21" s="36">
        <v>0.75</v>
      </c>
      <c r="H21" s="25">
        <f>F21*G21</f>
        <v>6.75</v>
      </c>
    </row>
    <row r="22" spans="2:8" ht="13.5">
      <c r="B22" s="10" t="s">
        <v>110</v>
      </c>
      <c r="C22" s="35">
        <v>8.5</v>
      </c>
      <c r="D22" s="28">
        <v>1</v>
      </c>
      <c r="E22" s="35">
        <f t="shared" si="0"/>
        <v>8.5</v>
      </c>
      <c r="F22" s="25">
        <f>ROUNDUP($F$2/E22,0)</f>
        <v>9</v>
      </c>
      <c r="G22" s="36">
        <v>0.75</v>
      </c>
      <c r="H22" s="25">
        <f>F22*G22</f>
        <v>6.75</v>
      </c>
    </row>
    <row r="23" spans="2:8" ht="13.5">
      <c r="B23" s="10" t="s">
        <v>44</v>
      </c>
      <c r="C23" s="35">
        <v>8</v>
      </c>
      <c r="D23" s="28">
        <v>1</v>
      </c>
      <c r="E23" s="35">
        <f t="shared" si="0"/>
        <v>8</v>
      </c>
      <c r="F23" s="25">
        <f>ROUNDUP($F$3/E23,0)</f>
        <v>5</v>
      </c>
      <c r="G23" s="25"/>
      <c r="H23" s="25">
        <f>F23</f>
        <v>5</v>
      </c>
    </row>
    <row r="24" spans="2:8" ht="13.5">
      <c r="B24" s="10" t="s">
        <v>44</v>
      </c>
      <c r="C24" s="35">
        <v>8.5</v>
      </c>
      <c r="D24" s="28">
        <v>1</v>
      </c>
      <c r="E24" s="35">
        <f t="shared" si="0"/>
        <v>8.5</v>
      </c>
      <c r="F24" s="25">
        <f>ROUNDUP($F$3/E24,0)</f>
        <v>5</v>
      </c>
      <c r="G24" s="25"/>
      <c r="H24" s="25">
        <f>F24</f>
        <v>5</v>
      </c>
    </row>
    <row r="25" spans="2:8" ht="13.5">
      <c r="B25" s="10" t="s">
        <v>111</v>
      </c>
      <c r="C25" s="35">
        <v>8</v>
      </c>
      <c r="D25" s="28">
        <v>1</v>
      </c>
      <c r="E25" s="35">
        <f t="shared" si="0"/>
        <v>8</v>
      </c>
      <c r="F25" s="25">
        <f>ROUNDUP($F$4/E25,0)</f>
        <v>0</v>
      </c>
      <c r="G25" s="25"/>
      <c r="H25" s="25">
        <f>F25</f>
        <v>0</v>
      </c>
    </row>
    <row r="26" spans="2:8" ht="13.5">
      <c r="B26" s="10" t="s">
        <v>111</v>
      </c>
      <c r="C26" s="35">
        <v>8.5</v>
      </c>
      <c r="D26" s="28">
        <v>1</v>
      </c>
      <c r="E26" s="35">
        <f t="shared" si="0"/>
        <v>8.5</v>
      </c>
      <c r="F26" s="25">
        <f>ROUNDUP($F$4/E26,0)</f>
        <v>0</v>
      </c>
      <c r="G26" s="25"/>
      <c r="H26" s="25">
        <f>F26</f>
        <v>0</v>
      </c>
    </row>
    <row r="27" spans="2:8" ht="13.5">
      <c r="B27" s="11" t="s">
        <v>112</v>
      </c>
      <c r="C27" s="11"/>
      <c r="D27" s="37">
        <f>SUM(D21:D26)</f>
        <v>6</v>
      </c>
      <c r="E27" s="11">
        <f>SUM(E21:E26)</f>
        <v>49.5</v>
      </c>
      <c r="F27" s="11">
        <f>F21+F23+F25</f>
        <v>14</v>
      </c>
      <c r="G27" s="25"/>
      <c r="H27" s="11">
        <f>SUM(H21:H26)</f>
        <v>23.5</v>
      </c>
    </row>
  </sheetData>
  <sheetProtection sheet="1" objects="1" scenarios="1"/>
  <mergeCells count="10">
    <mergeCell ref="E16:F16"/>
    <mergeCell ref="E17:F17"/>
    <mergeCell ref="B19:H19"/>
    <mergeCell ref="B1:C1"/>
    <mergeCell ref="E1:G1"/>
    <mergeCell ref="A2:A4"/>
    <mergeCell ref="A5:A7"/>
    <mergeCell ref="E6:G6"/>
    <mergeCell ref="E7:G14"/>
    <mergeCell ref="A9:A12"/>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8"/>
  <sheetViews>
    <sheetView showGridLines="0" zoomScale="120" zoomScaleNormal="120" zoomScalePageLayoutView="0" workbookViewId="0" topLeftCell="A1">
      <selection activeCell="D2" sqref="D2"/>
    </sheetView>
  </sheetViews>
  <sheetFormatPr defaultColWidth="11.140625" defaultRowHeight="12.75"/>
  <cols>
    <col min="1" max="1" width="10.7109375" style="38" customWidth="1"/>
    <col min="2" max="2" width="8.140625" style="38" customWidth="1"/>
    <col min="3" max="3" width="6.7109375" style="38" customWidth="1"/>
    <col min="4" max="4" width="3.57421875" style="38" customWidth="1"/>
    <col min="5" max="5" width="9.57421875" style="38" customWidth="1"/>
    <col min="6" max="6" width="6.421875" style="38" customWidth="1"/>
    <col min="7" max="7" width="7.00390625" style="38" customWidth="1"/>
    <col min="8" max="16384" width="11.140625" style="38" customWidth="1"/>
  </cols>
  <sheetData>
    <row r="1" spans="1:7" s="41" customFormat="1" ht="23.25" customHeight="1">
      <c r="A1" s="39"/>
      <c r="B1" s="40" t="s">
        <v>113</v>
      </c>
      <c r="C1" s="40" t="s">
        <v>114</v>
      </c>
      <c r="D1" s="40" t="s">
        <v>115</v>
      </c>
      <c r="E1" s="40" t="s">
        <v>116</v>
      </c>
      <c r="F1" s="40" t="s">
        <v>117</v>
      </c>
      <c r="G1" s="40" t="s">
        <v>118</v>
      </c>
    </row>
    <row r="2" spans="1:7" ht="12">
      <c r="A2" s="42" t="s">
        <v>119</v>
      </c>
      <c r="B2" s="43">
        <v>4</v>
      </c>
      <c r="C2" s="43">
        <v>4</v>
      </c>
      <c r="D2" s="28"/>
      <c r="E2" s="28"/>
      <c r="F2" s="43">
        <f>B2*D2*E2</f>
        <v>0</v>
      </c>
      <c r="G2" s="43">
        <f aca="true" t="shared" si="0" ref="G2:G7">C2*D2*E2</f>
        <v>0</v>
      </c>
    </row>
    <row r="3" spans="1:7" ht="12">
      <c r="A3" s="42" t="s">
        <v>120</v>
      </c>
      <c r="B3" s="43">
        <v>3</v>
      </c>
      <c r="C3" s="43">
        <v>4</v>
      </c>
      <c r="D3" s="28"/>
      <c r="E3" s="28"/>
      <c r="F3" s="43">
        <f>B3*D3*E3</f>
        <v>0</v>
      </c>
      <c r="G3" s="43">
        <f t="shared" si="0"/>
        <v>0</v>
      </c>
    </row>
    <row r="4" spans="1:7" ht="12">
      <c r="A4" s="42" t="s">
        <v>121</v>
      </c>
      <c r="B4" s="43">
        <v>2</v>
      </c>
      <c r="C4" s="43">
        <v>4</v>
      </c>
      <c r="D4" s="28"/>
      <c r="E4" s="28"/>
      <c r="F4" s="43">
        <f>B4*D4*E4</f>
        <v>0</v>
      </c>
      <c r="G4" s="43">
        <f t="shared" si="0"/>
        <v>0</v>
      </c>
    </row>
    <row r="5" spans="1:7" ht="12">
      <c r="A5" s="42" t="s">
        <v>122</v>
      </c>
      <c r="B5" s="43">
        <v>8</v>
      </c>
      <c r="C5" s="43">
        <v>8</v>
      </c>
      <c r="D5" s="28"/>
      <c r="E5" s="28"/>
      <c r="F5" s="43"/>
      <c r="G5" s="43">
        <f t="shared" si="0"/>
        <v>0</v>
      </c>
    </row>
    <row r="6" spans="1:7" ht="12">
      <c r="A6" s="42" t="s">
        <v>123</v>
      </c>
      <c r="B6" s="43">
        <v>4</v>
      </c>
      <c r="C6" s="43">
        <v>4</v>
      </c>
      <c r="D6" s="28"/>
      <c r="E6" s="28"/>
      <c r="F6" s="43"/>
      <c r="G6" s="43">
        <f t="shared" si="0"/>
        <v>0</v>
      </c>
    </row>
    <row r="7" spans="1:7" ht="12">
      <c r="A7" s="42" t="s">
        <v>124</v>
      </c>
      <c r="B7" s="43">
        <v>3</v>
      </c>
      <c r="C7" s="43">
        <v>4</v>
      </c>
      <c r="D7" s="28"/>
      <c r="E7" s="28"/>
      <c r="F7" s="43"/>
      <c r="G7" s="43">
        <f t="shared" si="0"/>
        <v>0</v>
      </c>
    </row>
    <row r="8" spans="3:7" ht="12">
      <c r="C8" s="11" t="s">
        <v>125</v>
      </c>
      <c r="D8" s="11">
        <f>SUM(D2:D7)</f>
        <v>0</v>
      </c>
      <c r="E8" s="11">
        <f>SUM(E2:E7)</f>
        <v>0</v>
      </c>
      <c r="F8" s="11">
        <f>SUM(F2:F7)</f>
        <v>0</v>
      </c>
      <c r="G8" s="11">
        <f>SUM(G2:G7)</f>
        <v>0</v>
      </c>
    </row>
  </sheetData>
  <sheetProtection sheet="1" objects="1" scenario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E11"/>
  <sheetViews>
    <sheetView showGridLines="0" zoomScale="120" zoomScaleNormal="120" zoomScalePageLayoutView="0" workbookViewId="0" topLeftCell="A1">
      <selection activeCell="A3" sqref="A3"/>
    </sheetView>
  </sheetViews>
  <sheetFormatPr defaultColWidth="10.7109375" defaultRowHeight="12.75"/>
  <cols>
    <col min="1" max="1" width="8.421875" style="0" customWidth="1"/>
    <col min="2" max="2" width="7.8515625" style="0" customWidth="1"/>
    <col min="3" max="3" width="8.140625" style="0" customWidth="1"/>
    <col min="4" max="4" width="8.57421875" style="0" customWidth="1"/>
    <col min="5" max="5" width="9.140625" style="0" customWidth="1"/>
  </cols>
  <sheetData>
    <row r="1" spans="1:5" s="44" customFormat="1" ht="12.75">
      <c r="A1" s="158" t="s">
        <v>126</v>
      </c>
      <c r="B1" s="158"/>
      <c r="C1" s="158"/>
      <c r="D1" s="158"/>
      <c r="E1" s="158"/>
    </row>
    <row r="2" spans="1:5" s="44" customFormat="1" ht="20.25">
      <c r="A2" s="17" t="s">
        <v>127</v>
      </c>
      <c r="B2" s="17" t="s">
        <v>10</v>
      </c>
      <c r="C2" s="17" t="s">
        <v>128</v>
      </c>
      <c r="D2" s="17" t="s">
        <v>129</v>
      </c>
      <c r="E2" s="17" t="s">
        <v>125</v>
      </c>
    </row>
    <row r="3" spans="1:5" ht="13.5">
      <c r="A3" s="28" t="s">
        <v>130</v>
      </c>
      <c r="B3" s="7"/>
      <c r="C3" s="45">
        <f>'FT'!$L$38*B3</f>
        <v>0</v>
      </c>
      <c r="D3" s="45">
        <f>'FT'!$L$42*B3</f>
        <v>0</v>
      </c>
      <c r="E3" s="12">
        <f>C3+D3</f>
        <v>0</v>
      </c>
    </row>
    <row r="4" spans="1:5" ht="13.5">
      <c r="A4" s="28" t="s">
        <v>131</v>
      </c>
      <c r="B4" s="7"/>
      <c r="C4" s="45">
        <f>'FT'!$L$38*B4</f>
        <v>0</v>
      </c>
      <c r="D4" s="45">
        <f>'FT'!$L$42*B4</f>
        <v>0</v>
      </c>
      <c r="E4" s="12">
        <f>C4+D4</f>
        <v>0</v>
      </c>
    </row>
    <row r="5" spans="1:5" ht="13.5">
      <c r="A5" s="28" t="s">
        <v>132</v>
      </c>
      <c r="B5" s="7"/>
      <c r="C5" s="45">
        <f>'FT'!$L$38*B5</f>
        <v>0</v>
      </c>
      <c r="D5" s="45">
        <f>'FT'!$L$42*B5</f>
        <v>0</v>
      </c>
      <c r="E5" s="12">
        <f>C5+D5</f>
        <v>0</v>
      </c>
    </row>
    <row r="6" spans="1:5" ht="13.5">
      <c r="A6" s="28" t="s">
        <v>133</v>
      </c>
      <c r="B6" s="7"/>
      <c r="C6" s="45">
        <f>'FT'!$L$38*B6</f>
        <v>0</v>
      </c>
      <c r="D6" s="45">
        <f>'FT'!$L$42*B6</f>
        <v>0</v>
      </c>
      <c r="E6" s="12">
        <f>C6+D6</f>
        <v>0</v>
      </c>
    </row>
    <row r="7" spans="1:5" ht="12.75">
      <c r="A7" s="11" t="s">
        <v>125</v>
      </c>
      <c r="B7" s="46">
        <f>SUM(B3:B6)</f>
        <v>0</v>
      </c>
      <c r="C7" s="12">
        <f>SUM(C3:C6)</f>
        <v>0</v>
      </c>
      <c r="D7" s="12">
        <f>SUM(D3:D6)</f>
        <v>0</v>
      </c>
      <c r="E7" s="12">
        <f>C7+D7</f>
        <v>0</v>
      </c>
    </row>
    <row r="9" spans="1:5" ht="12.75">
      <c r="A9" s="158" t="s">
        <v>134</v>
      </c>
      <c r="B9" s="158"/>
      <c r="C9" s="158"/>
      <c r="D9" s="158"/>
      <c r="E9" s="158"/>
    </row>
    <row r="10" spans="3:5" ht="20.25">
      <c r="C10" s="17" t="s">
        <v>128</v>
      </c>
      <c r="D10" s="17" t="s">
        <v>129</v>
      </c>
      <c r="E10" s="17" t="s">
        <v>82</v>
      </c>
    </row>
    <row r="11" spans="1:5" ht="13.5">
      <c r="A11" s="157" t="s">
        <v>135</v>
      </c>
      <c r="B11" s="157"/>
      <c r="C11" s="45">
        <f>'FT'!L46</f>
        <v>71.79999999999998</v>
      </c>
      <c r="D11" s="45">
        <f>'FT'!L42</f>
        <v>35.075</v>
      </c>
      <c r="E11" s="12">
        <f>C11+D11</f>
        <v>106.87499999999999</v>
      </c>
    </row>
  </sheetData>
  <sheetProtection sheet="1" objects="1" scenarios="1"/>
  <mergeCells count="3">
    <mergeCell ref="A1:E1"/>
    <mergeCell ref="A9:E9"/>
    <mergeCell ref="A11:B11"/>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D33"/>
  <sheetViews>
    <sheetView zoomScale="120" zoomScaleNormal="120" zoomScalePageLayoutView="0" workbookViewId="0" topLeftCell="A1">
      <pane ySplit="1" topLeftCell="A26" activePane="bottomLeft" state="frozen"/>
      <selection pane="topLeft" activeCell="A1" sqref="A1"/>
      <selection pane="bottomLeft" activeCell="A33" sqref="A33"/>
    </sheetView>
  </sheetViews>
  <sheetFormatPr defaultColWidth="11.140625" defaultRowHeight="12.75"/>
  <cols>
    <col min="1" max="1" width="7.140625" style="44" customWidth="1"/>
    <col min="2" max="2" width="11.140625" style="44" customWidth="1"/>
    <col min="3" max="3" width="20.7109375" style="44" customWidth="1"/>
    <col min="4" max="4" width="101.8515625" style="44" customWidth="1"/>
    <col min="5" max="16384" width="11.140625" style="44" customWidth="1"/>
  </cols>
  <sheetData>
    <row r="1" spans="1:4" ht="26.25">
      <c r="A1" s="47" t="s">
        <v>136</v>
      </c>
      <c r="B1" s="47" t="s">
        <v>137</v>
      </c>
      <c r="C1" s="48" t="s">
        <v>138</v>
      </c>
      <c r="D1" s="47" t="s">
        <v>139</v>
      </c>
    </row>
    <row r="2" spans="1:4" ht="39">
      <c r="A2" s="49">
        <v>5</v>
      </c>
      <c r="B2" s="49"/>
      <c r="C2" s="50" t="s">
        <v>140</v>
      </c>
      <c r="D2" s="51" t="s">
        <v>141</v>
      </c>
    </row>
    <row r="3" spans="1:4" ht="26.25">
      <c r="A3" s="52">
        <v>6</v>
      </c>
      <c r="B3" s="52"/>
      <c r="C3" s="53" t="s">
        <v>140</v>
      </c>
      <c r="D3" s="54" t="s">
        <v>142</v>
      </c>
    </row>
    <row r="4" spans="1:4" ht="26.25">
      <c r="A4" s="49">
        <v>7</v>
      </c>
      <c r="B4" s="49"/>
      <c r="C4" s="50" t="s">
        <v>140</v>
      </c>
      <c r="D4" s="51" t="s">
        <v>143</v>
      </c>
    </row>
    <row r="5" spans="1:4" ht="39">
      <c r="A5" s="52">
        <v>8</v>
      </c>
      <c r="B5" s="52"/>
      <c r="C5" s="53" t="s">
        <v>140</v>
      </c>
      <c r="D5" s="54" t="s">
        <v>144</v>
      </c>
    </row>
    <row r="6" spans="1:4" ht="39">
      <c r="A6" s="49">
        <v>9</v>
      </c>
      <c r="B6" s="49"/>
      <c r="C6" s="50" t="s">
        <v>145</v>
      </c>
      <c r="D6" s="51" t="s">
        <v>146</v>
      </c>
    </row>
    <row r="7" spans="1:4" ht="39">
      <c r="A7" s="52">
        <v>10</v>
      </c>
      <c r="B7" s="52"/>
      <c r="C7" s="53" t="s">
        <v>147</v>
      </c>
      <c r="D7" s="54" t="s">
        <v>148</v>
      </c>
    </row>
    <row r="8" spans="1:4" ht="12.75">
      <c r="A8" s="49">
        <v>11</v>
      </c>
      <c r="B8" s="49"/>
      <c r="C8" s="50" t="s">
        <v>140</v>
      </c>
      <c r="D8" s="51" t="s">
        <v>149</v>
      </c>
    </row>
    <row r="9" spans="1:4" ht="39">
      <c r="A9" s="52">
        <v>12</v>
      </c>
      <c r="B9" s="52"/>
      <c r="C9" s="53" t="s">
        <v>150</v>
      </c>
      <c r="D9" s="54" t="s">
        <v>151</v>
      </c>
    </row>
    <row r="10" spans="1:4" ht="26.25">
      <c r="A10" s="49">
        <v>13</v>
      </c>
      <c r="B10" s="49"/>
      <c r="C10" s="50" t="s">
        <v>140</v>
      </c>
      <c r="D10" s="51" t="s">
        <v>152</v>
      </c>
    </row>
    <row r="11" spans="1:4" ht="39">
      <c r="A11" s="52">
        <v>14</v>
      </c>
      <c r="B11" s="52"/>
      <c r="C11" s="53" t="s">
        <v>153</v>
      </c>
      <c r="D11" s="54" t="s">
        <v>154</v>
      </c>
    </row>
    <row r="12" spans="1:4" ht="26.25">
      <c r="A12" s="49">
        <v>15</v>
      </c>
      <c r="B12" s="49"/>
      <c r="C12" s="50" t="s">
        <v>153</v>
      </c>
      <c r="D12" s="51" t="s">
        <v>155</v>
      </c>
    </row>
    <row r="13" spans="1:4" ht="26.25">
      <c r="A13" s="52">
        <v>16</v>
      </c>
      <c r="B13" s="52"/>
      <c r="C13" s="53" t="s">
        <v>153</v>
      </c>
      <c r="D13" s="54" t="s">
        <v>156</v>
      </c>
    </row>
    <row r="14" spans="1:4" ht="26.25">
      <c r="A14" s="49">
        <v>17</v>
      </c>
      <c r="B14" s="55">
        <v>42550</v>
      </c>
      <c r="C14" s="50" t="s">
        <v>157</v>
      </c>
      <c r="D14" s="51" t="s">
        <v>158</v>
      </c>
    </row>
    <row r="15" spans="1:4" ht="26.25">
      <c r="A15" s="52">
        <v>18</v>
      </c>
      <c r="B15" s="56">
        <v>42563</v>
      </c>
      <c r="C15" s="53" t="s">
        <v>157</v>
      </c>
      <c r="D15" s="54" t="s">
        <v>159</v>
      </c>
    </row>
    <row r="16" spans="1:4" ht="26.25">
      <c r="A16" s="49">
        <v>19</v>
      </c>
      <c r="B16" s="55">
        <v>42564</v>
      </c>
      <c r="C16" s="50" t="s">
        <v>157</v>
      </c>
      <c r="D16" s="51" t="s">
        <v>160</v>
      </c>
    </row>
    <row r="17" spans="1:4" s="59" customFormat="1" ht="92.25">
      <c r="A17" s="53">
        <v>20</v>
      </c>
      <c r="B17" s="57">
        <v>42566</v>
      </c>
      <c r="C17" s="53" t="s">
        <v>157</v>
      </c>
      <c r="D17" s="58" t="s">
        <v>161</v>
      </c>
    </row>
    <row r="18" spans="1:4" ht="26.25">
      <c r="A18" s="49">
        <v>21</v>
      </c>
      <c r="B18" s="55">
        <v>42584</v>
      </c>
      <c r="C18" s="50" t="s">
        <v>157</v>
      </c>
      <c r="D18" s="51" t="s">
        <v>162</v>
      </c>
    </row>
    <row r="19" spans="1:4" ht="52.5">
      <c r="A19" s="53">
        <v>22</v>
      </c>
      <c r="B19" s="57">
        <v>42725</v>
      </c>
      <c r="C19" s="53" t="s">
        <v>157</v>
      </c>
      <c r="D19" s="58" t="s">
        <v>163</v>
      </c>
    </row>
    <row r="20" spans="1:4" ht="78.75">
      <c r="A20" s="49">
        <v>23</v>
      </c>
      <c r="B20" s="55">
        <v>42739</v>
      </c>
      <c r="C20" s="50" t="s">
        <v>157</v>
      </c>
      <c r="D20" s="51" t="s">
        <v>164</v>
      </c>
    </row>
    <row r="21" spans="1:4" ht="52.5">
      <c r="A21" s="53">
        <v>24</v>
      </c>
      <c r="B21" s="57">
        <v>42751</v>
      </c>
      <c r="C21" s="53" t="s">
        <v>157</v>
      </c>
      <c r="D21" s="58" t="s">
        <v>165</v>
      </c>
    </row>
    <row r="22" spans="1:4" ht="92.25">
      <c r="A22" s="50">
        <v>25</v>
      </c>
      <c r="B22" s="60">
        <v>42759</v>
      </c>
      <c r="C22" s="50" t="s">
        <v>166</v>
      </c>
      <c r="D22" s="51" t="s">
        <v>167</v>
      </c>
    </row>
    <row r="23" spans="1:4" ht="52.5">
      <c r="A23" s="53">
        <v>26</v>
      </c>
      <c r="B23" s="57">
        <v>42770</v>
      </c>
      <c r="C23" s="53" t="s">
        <v>157</v>
      </c>
      <c r="D23" s="58" t="s">
        <v>168</v>
      </c>
    </row>
    <row r="24" spans="1:4" ht="26.25">
      <c r="A24" s="50">
        <v>27</v>
      </c>
      <c r="B24" s="60">
        <v>42789</v>
      </c>
      <c r="C24" s="50" t="s">
        <v>157</v>
      </c>
      <c r="D24" s="51" t="s">
        <v>169</v>
      </c>
    </row>
    <row r="25" spans="1:4" ht="39">
      <c r="A25" s="53">
        <v>28</v>
      </c>
      <c r="B25" s="57">
        <v>42807</v>
      </c>
      <c r="C25" s="53" t="s">
        <v>157</v>
      </c>
      <c r="D25" s="58" t="s">
        <v>170</v>
      </c>
    </row>
    <row r="26" spans="1:4" ht="39">
      <c r="A26" s="50">
        <v>29</v>
      </c>
      <c r="B26" s="60">
        <v>42877</v>
      </c>
      <c r="C26" s="50" t="s">
        <v>171</v>
      </c>
      <c r="D26" s="51" t="s">
        <v>172</v>
      </c>
    </row>
    <row r="27" spans="1:4" ht="66">
      <c r="A27" s="53">
        <v>30</v>
      </c>
      <c r="B27" s="57">
        <v>42891</v>
      </c>
      <c r="C27" s="53" t="s">
        <v>157</v>
      </c>
      <c r="D27" s="58" t="s">
        <v>173</v>
      </c>
    </row>
    <row r="28" spans="1:4" ht="39">
      <c r="A28" s="50">
        <v>31</v>
      </c>
      <c r="B28" s="60">
        <v>42905</v>
      </c>
      <c r="C28" s="50" t="s">
        <v>157</v>
      </c>
      <c r="D28" s="51" t="s">
        <v>174</v>
      </c>
    </row>
    <row r="29" spans="1:4" ht="26.25">
      <c r="A29" s="53">
        <v>32</v>
      </c>
      <c r="B29" s="57">
        <v>42907</v>
      </c>
      <c r="C29" s="53" t="s">
        <v>157</v>
      </c>
      <c r="D29" s="58" t="s">
        <v>175</v>
      </c>
    </row>
    <row r="30" spans="1:4" ht="12.75">
      <c r="A30" s="50">
        <v>33</v>
      </c>
      <c r="B30" s="60">
        <v>43218</v>
      </c>
      <c r="C30" s="50" t="s">
        <v>157</v>
      </c>
      <c r="D30" s="51" t="s">
        <v>176</v>
      </c>
    </row>
    <row r="31" spans="1:4" ht="12.75">
      <c r="A31" s="53">
        <v>34</v>
      </c>
      <c r="B31" s="57">
        <v>43235</v>
      </c>
      <c r="C31" s="53" t="s">
        <v>157</v>
      </c>
      <c r="D31" s="58" t="s">
        <v>177</v>
      </c>
    </row>
    <row r="32" spans="1:4" ht="12.75">
      <c r="A32" s="50">
        <v>35</v>
      </c>
      <c r="B32" s="60">
        <v>43236</v>
      </c>
      <c r="C32" s="50" t="s">
        <v>157</v>
      </c>
      <c r="D32" s="51" t="s">
        <v>178</v>
      </c>
    </row>
    <row r="33" spans="1:4" ht="26.25">
      <c r="A33" s="53">
        <v>36</v>
      </c>
      <c r="B33" s="57">
        <v>44214</v>
      </c>
      <c r="C33" s="53" t="s">
        <v>157</v>
      </c>
      <c r="D33" s="58" t="s">
        <v>182</v>
      </c>
    </row>
  </sheetData>
  <sheetProtection sheet="1" objects="1" scenario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Correa De Bittencourt</dc:creator>
  <cp:keywords/>
  <dc:description/>
  <cp:lastModifiedBy>Marcelo Correa De Bittencourt</cp:lastModifiedBy>
  <dcterms:created xsi:type="dcterms:W3CDTF">2014-10-09T08:52:45Z</dcterms:created>
  <dcterms:modified xsi:type="dcterms:W3CDTF">2021-01-18T17:43:23Z</dcterms:modified>
  <cp:category/>
  <cp:version/>
  <cp:contentType/>
  <cp:contentStatus/>
  <cp:revision>187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0x010100C410DDA4446200419879CD6302672F33</vt:lpwstr>
  </property>
</Properties>
</file>